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yvidal\Documents\Programa Regulatorio\AIR DACG COM DOM PTL\Anexos AIR\"/>
    </mc:Choice>
  </mc:AlternateContent>
  <xr:revisionPtr revIDLastSave="0" documentId="8_{C61F35E1-7A88-4AC0-8F08-0D8D9AE95D64}" xr6:coauthVersionLast="47" xr6:coauthVersionMax="47" xr10:uidLastSave="{00000000-0000-0000-0000-000000000000}"/>
  <bookViews>
    <workbookView xWindow="-108" yWindow="-108" windowWidth="23256" windowHeight="12576" xr2:uid="{58F846EF-F83F-4599-8BEE-A0DDC7841F79}"/>
  </bookViews>
  <sheets>
    <sheet name="Costos y Beneficios" sheetId="20" r:id="rId1"/>
    <sheet name="CRE-20-001-I_ DACG" sheetId="1" r:id="rId2"/>
    <sheet name="CRE-20-001-F_ DACGS" sheetId="3" r:id="rId3"/>
    <sheet name="CRE-20-002-I_ DACG" sheetId="4" r:id="rId4"/>
    <sheet name="CRE-20-002-F" sheetId="7" r:id="rId5"/>
    <sheet name="CRE-20-009A_CRE-20-008-E" sheetId="19" r:id="rId6"/>
    <sheet name="Acciones Regulatorias_COM" sheetId="8" r:id="rId7"/>
    <sheet name="Acciones Regulatorias_DOM" sheetId="9" r:id="rId8"/>
    <sheet name="Referencias" sheetId="18" r:id="rId9"/>
  </sheets>
  <definedNames>
    <definedName name="_xlnm._FilterDatabase" localSheetId="6" hidden="1">'Acciones Regulatorias_COM'!$A$4:$G$19</definedName>
    <definedName name="_xlnm._FilterDatabase" localSheetId="7" hidden="1">'Acciones Regulatorias_DOM'!$B$6:$G$26</definedName>
    <definedName name="_xlnm._FilterDatabase" localSheetId="2" hidden="1">'CRE-20-001-F_ DACGS'!$A$13:$U$45</definedName>
    <definedName name="_xlnm._FilterDatabase" localSheetId="1" hidden="1">'CRE-20-001-I_ DACG'!$A$13:$V$43</definedName>
    <definedName name="_xlnm.Print_Area" localSheetId="2">'CRE-20-001-F_ DACGS'!$A$12:$H$45</definedName>
    <definedName name="_xlnm.Print_Area" localSheetId="1">'CRE-20-001-I_ DACG'!$A$12:$H$44</definedName>
    <definedName name="_xlnm.Print_Area" localSheetId="4">'CRE-20-002-F'!$A$12:$H$41</definedName>
    <definedName name="_xlnm.Print_Area" localSheetId="3">'CRE-20-002-I_ DACG'!$A$12:$H$41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20" l="1"/>
  <c r="K4" i="20"/>
  <c r="G4" i="20"/>
  <c r="AG24" i="20"/>
  <c r="Y7" i="20"/>
  <c r="Y5" i="20"/>
  <c r="V6" i="20"/>
  <c r="W6" i="20" s="1"/>
  <c r="Y6" i="20" s="1"/>
  <c r="R5" i="20"/>
  <c r="W5" i="20"/>
  <c r="V5" i="20"/>
  <c r="AG19" i="20"/>
  <c r="AH19" i="20"/>
  <c r="AH20" i="20"/>
  <c r="AG20" i="20"/>
  <c r="AC19" i="20"/>
  <c r="AB19" i="20"/>
  <c r="AH16" i="20"/>
  <c r="AG16" i="20"/>
  <c r="AB15" i="20"/>
  <c r="AB20" i="20"/>
  <c r="AC17" i="20"/>
  <c r="AC16" i="20"/>
  <c r="AC15" i="20"/>
  <c r="AC20" i="20"/>
  <c r="AL15" i="20"/>
  <c r="AK15" i="20"/>
  <c r="AF16" i="20"/>
  <c r="AF17" i="20"/>
  <c r="AH17" i="20" s="1"/>
  <c r="AF18" i="20"/>
  <c r="AH18" i="20" s="1"/>
  <c r="AF19" i="20"/>
  <c r="AF20" i="20"/>
  <c r="AF21" i="20"/>
  <c r="AF22" i="20"/>
  <c r="AF15" i="20"/>
  <c r="AH15" i="20" s="1"/>
  <c r="AD16" i="20"/>
  <c r="AD17" i="20"/>
  <c r="AG17" i="20" s="1"/>
  <c r="AD18" i="20"/>
  <c r="AG18" i="20" s="1"/>
  <c r="AD19" i="20"/>
  <c r="AD20" i="20"/>
  <c r="AD21" i="20"/>
  <c r="AD22" i="20"/>
  <c r="AD15" i="20"/>
  <c r="AG15" i="20" s="1"/>
  <c r="AA16" i="20"/>
  <c r="AA17" i="20"/>
  <c r="AA18" i="20"/>
  <c r="AC18" i="20" s="1"/>
  <c r="AA19" i="20"/>
  <c r="AA21" i="20"/>
  <c r="AA22" i="20"/>
  <c r="AA15" i="20"/>
  <c r="Y22" i="20"/>
  <c r="Y21" i="20"/>
  <c r="Y16" i="20"/>
  <c r="AB16" i="20" s="1"/>
  <c r="Y17" i="20"/>
  <c r="AB17" i="20" s="1"/>
  <c r="Y18" i="20"/>
  <c r="AB18" i="20" s="1"/>
  <c r="Y19" i="20"/>
  <c r="Y15" i="20"/>
  <c r="Q25" i="9"/>
  <c r="O25" i="9"/>
  <c r="M25" i="9"/>
  <c r="K25" i="9"/>
  <c r="S25" i="9" s="1"/>
  <c r="H25" i="9" s="1"/>
  <c r="K54" i="1"/>
  <c r="I26" i="8"/>
  <c r="K51" i="1"/>
  <c r="I23" i="8"/>
  <c r="K45" i="19"/>
  <c r="K54" i="7"/>
  <c r="K47" i="3"/>
  <c r="K48" i="1"/>
  <c r="K49" i="4"/>
  <c r="AH23" i="20" l="1"/>
  <c r="AG23" i="20"/>
  <c r="N19" i="1" l="1"/>
  <c r="L25" i="20"/>
  <c r="N19" i="20" s="1"/>
  <c r="D22" i="20"/>
  <c r="F20" i="20" s="1"/>
  <c r="C21" i="20"/>
  <c r="E21" i="20" s="1"/>
  <c r="F19" i="20" l="1"/>
  <c r="F18" i="20"/>
  <c r="F17" i="20"/>
  <c r="F21" i="20"/>
  <c r="G21" i="20" s="1"/>
  <c r="N24" i="20"/>
  <c r="N23" i="20"/>
  <c r="N22" i="20"/>
  <c r="N18" i="20"/>
  <c r="N21" i="20"/>
  <c r="N20" i="20"/>
  <c r="N17" i="20"/>
  <c r="F22" i="20" l="1"/>
  <c r="N25" i="20"/>
  <c r="C20" i="20" l="1"/>
  <c r="G20" i="20" s="1"/>
  <c r="C19" i="20"/>
  <c r="G19" i="20" s="1"/>
  <c r="L29" i="9"/>
  <c r="N29" i="9"/>
  <c r="P29" i="9"/>
  <c r="R29" i="9"/>
  <c r="J29" i="9"/>
  <c r="J34" i="9" s="1"/>
  <c r="K53" i="3" s="1"/>
  <c r="Q24" i="9"/>
  <c r="O24" i="9"/>
  <c r="M24" i="9"/>
  <c r="K24" i="9"/>
  <c r="K21" i="8"/>
  <c r="M21" i="8"/>
  <c r="O21" i="8"/>
  <c r="Q21" i="8"/>
  <c r="I21" i="8"/>
  <c r="M43" i="19"/>
  <c r="O43" i="19"/>
  <c r="Q43" i="19"/>
  <c r="S43" i="19"/>
  <c r="K43" i="19"/>
  <c r="M45" i="3"/>
  <c r="O45" i="3"/>
  <c r="Q45" i="3"/>
  <c r="S45" i="3"/>
  <c r="K45" i="3"/>
  <c r="E19" i="20" l="1"/>
  <c r="E20" i="20"/>
  <c r="S24" i="9"/>
  <c r="H24" i="9" l="1"/>
  <c r="M43" i="1" l="1"/>
  <c r="O43" i="1"/>
  <c r="Q43" i="1"/>
  <c r="S43" i="1"/>
  <c r="K43" i="1"/>
  <c r="Q26" i="9"/>
  <c r="O26" i="9"/>
  <c r="M26" i="9"/>
  <c r="K26" i="9"/>
  <c r="Q23" i="9"/>
  <c r="O23" i="9"/>
  <c r="M23" i="9"/>
  <c r="K23" i="9"/>
  <c r="Q22" i="9"/>
  <c r="O22" i="9"/>
  <c r="M22" i="9"/>
  <c r="K22" i="9"/>
  <c r="Q21" i="9"/>
  <c r="O21" i="9"/>
  <c r="M21" i="9"/>
  <c r="K21" i="9"/>
  <c r="Q20" i="9"/>
  <c r="O20" i="9"/>
  <c r="M20" i="9"/>
  <c r="K20" i="9"/>
  <c r="Q19" i="9"/>
  <c r="O19" i="9"/>
  <c r="M19" i="9"/>
  <c r="K19" i="9"/>
  <c r="Q18" i="9"/>
  <c r="O18" i="9"/>
  <c r="M18" i="9"/>
  <c r="K18" i="9"/>
  <c r="Q17" i="9"/>
  <c r="O17" i="9"/>
  <c r="M17" i="9"/>
  <c r="K17" i="9"/>
  <c r="Q16" i="9"/>
  <c r="O16" i="9"/>
  <c r="M16" i="9"/>
  <c r="K16" i="9"/>
  <c r="Q15" i="9"/>
  <c r="O15" i="9"/>
  <c r="M15" i="9"/>
  <c r="K15" i="9"/>
  <c r="Q14" i="9"/>
  <c r="O14" i="9"/>
  <c r="M14" i="9"/>
  <c r="K14" i="9"/>
  <c r="Q13" i="9"/>
  <c r="O13" i="9"/>
  <c r="M13" i="9"/>
  <c r="K13" i="9"/>
  <c r="Q12" i="9"/>
  <c r="O12" i="9"/>
  <c r="M12" i="9"/>
  <c r="K12" i="9"/>
  <c r="Q11" i="9"/>
  <c r="O11" i="9"/>
  <c r="M11" i="9"/>
  <c r="K11" i="9"/>
  <c r="Q10" i="9"/>
  <c r="O10" i="9"/>
  <c r="M10" i="9"/>
  <c r="K10" i="9"/>
  <c r="Q9" i="9"/>
  <c r="O9" i="9"/>
  <c r="M9" i="9"/>
  <c r="K9" i="9"/>
  <c r="Q8" i="9"/>
  <c r="O8" i="9"/>
  <c r="M8" i="9"/>
  <c r="K8" i="9"/>
  <c r="Q7" i="9"/>
  <c r="O7" i="9"/>
  <c r="M7" i="9"/>
  <c r="K7" i="9"/>
  <c r="P19" i="8"/>
  <c r="N19" i="8"/>
  <c r="L19" i="8"/>
  <c r="J19" i="8"/>
  <c r="P18" i="8"/>
  <c r="N18" i="8"/>
  <c r="L18" i="8"/>
  <c r="J18" i="8"/>
  <c r="P17" i="8"/>
  <c r="N17" i="8"/>
  <c r="L17" i="8"/>
  <c r="J17" i="8"/>
  <c r="P16" i="8"/>
  <c r="N16" i="8"/>
  <c r="L16" i="8"/>
  <c r="J16" i="8"/>
  <c r="P15" i="8"/>
  <c r="N15" i="8"/>
  <c r="L15" i="8"/>
  <c r="J15" i="8"/>
  <c r="P14" i="8"/>
  <c r="N14" i="8"/>
  <c r="L14" i="8"/>
  <c r="J14" i="8"/>
  <c r="P13" i="8"/>
  <c r="N13" i="8"/>
  <c r="L13" i="8"/>
  <c r="J13" i="8"/>
  <c r="P12" i="8"/>
  <c r="N12" i="8"/>
  <c r="L12" i="8"/>
  <c r="J12" i="8"/>
  <c r="P11" i="8"/>
  <c r="N11" i="8"/>
  <c r="L11" i="8"/>
  <c r="J11" i="8"/>
  <c r="P10" i="8"/>
  <c r="N10" i="8"/>
  <c r="L10" i="8"/>
  <c r="J10" i="8"/>
  <c r="P9" i="8"/>
  <c r="N9" i="8"/>
  <c r="L9" i="8"/>
  <c r="J9" i="8"/>
  <c r="P8" i="8"/>
  <c r="N8" i="8"/>
  <c r="L8" i="8"/>
  <c r="J8" i="8"/>
  <c r="P7" i="8"/>
  <c r="N7" i="8"/>
  <c r="L7" i="8"/>
  <c r="J7" i="8"/>
  <c r="P6" i="8"/>
  <c r="N6" i="8"/>
  <c r="L6" i="8"/>
  <c r="J6" i="8"/>
  <c r="P5" i="8"/>
  <c r="N5" i="8"/>
  <c r="L5" i="8"/>
  <c r="J5" i="8"/>
  <c r="J21" i="8" s="1"/>
  <c r="R42" i="19"/>
  <c r="P42" i="19"/>
  <c r="N42" i="19"/>
  <c r="L42" i="19"/>
  <c r="R41" i="19"/>
  <c r="P41" i="19"/>
  <c r="N41" i="19"/>
  <c r="L41" i="19"/>
  <c r="T41" i="19" s="1"/>
  <c r="I41" i="19" s="1"/>
  <c r="R40" i="19"/>
  <c r="P40" i="19"/>
  <c r="N40" i="19"/>
  <c r="L40" i="19"/>
  <c r="R39" i="19"/>
  <c r="P39" i="19"/>
  <c r="N39" i="19"/>
  <c r="L39" i="19"/>
  <c r="R38" i="19"/>
  <c r="P38" i="19"/>
  <c r="N38" i="19"/>
  <c r="L38" i="19"/>
  <c r="T38" i="19" s="1"/>
  <c r="I38" i="19" s="1"/>
  <c r="R37" i="19"/>
  <c r="P37" i="19"/>
  <c r="N37" i="19"/>
  <c r="L37" i="19"/>
  <c r="R36" i="19"/>
  <c r="P36" i="19"/>
  <c r="N36" i="19"/>
  <c r="L36" i="19"/>
  <c r="R35" i="19"/>
  <c r="P35" i="19"/>
  <c r="N35" i="19"/>
  <c r="L35" i="19"/>
  <c r="T35" i="19" s="1"/>
  <c r="I35" i="19" s="1"/>
  <c r="R34" i="19"/>
  <c r="P34" i="19"/>
  <c r="N34" i="19"/>
  <c r="L34" i="19"/>
  <c r="R33" i="19"/>
  <c r="P33" i="19"/>
  <c r="N33" i="19"/>
  <c r="L33" i="19"/>
  <c r="R32" i="19"/>
  <c r="P32" i="19"/>
  <c r="N32" i="19"/>
  <c r="L32" i="19"/>
  <c r="R31" i="19"/>
  <c r="P31" i="19"/>
  <c r="N31" i="19"/>
  <c r="L31" i="19"/>
  <c r="R30" i="19"/>
  <c r="P30" i="19"/>
  <c r="N30" i="19"/>
  <c r="L30" i="19"/>
  <c r="R29" i="19"/>
  <c r="P29" i="19"/>
  <c r="N29" i="19"/>
  <c r="L29" i="19"/>
  <c r="T29" i="19" s="1"/>
  <c r="I29" i="19" s="1"/>
  <c r="R28" i="19"/>
  <c r="P28" i="19"/>
  <c r="N28" i="19"/>
  <c r="L28" i="19"/>
  <c r="R27" i="19"/>
  <c r="P27" i="19"/>
  <c r="N27" i="19"/>
  <c r="L27" i="19"/>
  <c r="R26" i="19"/>
  <c r="P26" i="19"/>
  <c r="N26" i="19"/>
  <c r="L26" i="19"/>
  <c r="T26" i="19" s="1"/>
  <c r="I26" i="19" s="1"/>
  <c r="R25" i="19"/>
  <c r="P25" i="19"/>
  <c r="N25" i="19"/>
  <c r="L25" i="19"/>
  <c r="R24" i="19"/>
  <c r="P24" i="19"/>
  <c r="N24" i="19"/>
  <c r="L24" i="19"/>
  <c r="R23" i="19"/>
  <c r="P23" i="19"/>
  <c r="N23" i="19"/>
  <c r="L23" i="19"/>
  <c r="R22" i="19"/>
  <c r="P22" i="19"/>
  <c r="N22" i="19"/>
  <c r="L22" i="19"/>
  <c r="R21" i="19"/>
  <c r="P21" i="19"/>
  <c r="N21" i="19"/>
  <c r="L21" i="19"/>
  <c r="R20" i="19"/>
  <c r="P20" i="19"/>
  <c r="N20" i="19"/>
  <c r="L20" i="19"/>
  <c r="T20" i="19" s="1"/>
  <c r="I20" i="19" s="1"/>
  <c r="R19" i="19"/>
  <c r="P19" i="19"/>
  <c r="N19" i="19"/>
  <c r="L19" i="19"/>
  <c r="R18" i="19"/>
  <c r="P18" i="19"/>
  <c r="N18" i="19"/>
  <c r="L18" i="19"/>
  <c r="T18" i="19" s="1"/>
  <c r="I18" i="19" s="1"/>
  <c r="R17" i="19"/>
  <c r="P17" i="19"/>
  <c r="N17" i="19"/>
  <c r="L17" i="19"/>
  <c r="T17" i="19" s="1"/>
  <c r="I17" i="19" s="1"/>
  <c r="R16" i="19"/>
  <c r="P16" i="19"/>
  <c r="N16" i="19"/>
  <c r="L16" i="19"/>
  <c r="R15" i="19"/>
  <c r="P15" i="19"/>
  <c r="N15" i="19"/>
  <c r="L15" i="19"/>
  <c r="T15" i="19" s="1"/>
  <c r="I15" i="19" s="1"/>
  <c r="R14" i="19"/>
  <c r="P14" i="19"/>
  <c r="N14" i="19"/>
  <c r="L14" i="19"/>
  <c r="I23" i="7"/>
  <c r="I39" i="7"/>
  <c r="R49" i="7"/>
  <c r="P49" i="7"/>
  <c r="N49" i="7"/>
  <c r="L49" i="7"/>
  <c r="R48" i="7"/>
  <c r="P48" i="7"/>
  <c r="N48" i="7"/>
  <c r="L48" i="7"/>
  <c r="R47" i="7"/>
  <c r="P47" i="7"/>
  <c r="N47" i="7"/>
  <c r="L47" i="7"/>
  <c r="T47" i="7" s="1"/>
  <c r="I47" i="7" s="1"/>
  <c r="R46" i="7"/>
  <c r="P46" i="7"/>
  <c r="N46" i="7"/>
  <c r="L46" i="7"/>
  <c r="R44" i="7"/>
  <c r="P44" i="7"/>
  <c r="N44" i="7"/>
  <c r="L44" i="7"/>
  <c r="R43" i="7"/>
  <c r="P43" i="7"/>
  <c r="N43" i="7"/>
  <c r="L43" i="7"/>
  <c r="T43" i="7" s="1"/>
  <c r="I43" i="7" s="1"/>
  <c r="R42" i="7"/>
  <c r="P42" i="7"/>
  <c r="N42" i="7"/>
  <c r="L42" i="7"/>
  <c r="R40" i="7"/>
  <c r="P40" i="7"/>
  <c r="N40" i="7"/>
  <c r="L40" i="7"/>
  <c r="R39" i="7"/>
  <c r="P39" i="7"/>
  <c r="N39" i="7"/>
  <c r="L39" i="7"/>
  <c r="T39" i="7" s="1"/>
  <c r="R38" i="7"/>
  <c r="P38" i="7"/>
  <c r="N38" i="7"/>
  <c r="L38" i="7"/>
  <c r="R36" i="7"/>
  <c r="P36" i="7"/>
  <c r="N36" i="7"/>
  <c r="L36" i="7"/>
  <c r="R35" i="7"/>
  <c r="P35" i="7"/>
  <c r="N35" i="7"/>
  <c r="L35" i="7"/>
  <c r="T35" i="7" s="1"/>
  <c r="I35" i="7" s="1"/>
  <c r="R34" i="7"/>
  <c r="P34" i="7"/>
  <c r="N34" i="7"/>
  <c r="L34" i="7"/>
  <c r="R32" i="7"/>
  <c r="P32" i="7"/>
  <c r="N32" i="7"/>
  <c r="L32" i="7"/>
  <c r="R31" i="7"/>
  <c r="P31" i="7"/>
  <c r="N31" i="7"/>
  <c r="L31" i="7"/>
  <c r="T31" i="7" s="1"/>
  <c r="I31" i="7" s="1"/>
  <c r="R30" i="7"/>
  <c r="P30" i="7"/>
  <c r="N30" i="7"/>
  <c r="L30" i="7"/>
  <c r="R28" i="7"/>
  <c r="P28" i="7"/>
  <c r="N28" i="7"/>
  <c r="L28" i="7"/>
  <c r="R27" i="7"/>
  <c r="P27" i="7"/>
  <c r="N27" i="7"/>
  <c r="L27" i="7"/>
  <c r="T27" i="7" s="1"/>
  <c r="I27" i="7" s="1"/>
  <c r="R26" i="7"/>
  <c r="P26" i="7"/>
  <c r="N26" i="7"/>
  <c r="L26" i="7"/>
  <c r="R24" i="7"/>
  <c r="P24" i="7"/>
  <c r="N24" i="7"/>
  <c r="L24" i="7"/>
  <c r="R23" i="7"/>
  <c r="P23" i="7"/>
  <c r="N23" i="7"/>
  <c r="L23" i="7"/>
  <c r="T23" i="7" s="1"/>
  <c r="R22" i="7"/>
  <c r="P22" i="7"/>
  <c r="N22" i="7"/>
  <c r="L22" i="7"/>
  <c r="L18" i="7"/>
  <c r="T18" i="7" s="1"/>
  <c r="I18" i="7" s="1"/>
  <c r="N18" i="7"/>
  <c r="P18" i="7"/>
  <c r="R18" i="7"/>
  <c r="L19" i="7"/>
  <c r="N19" i="7"/>
  <c r="P19" i="7"/>
  <c r="R19" i="7"/>
  <c r="L20" i="7"/>
  <c r="N20" i="7"/>
  <c r="P20" i="7"/>
  <c r="R20" i="7"/>
  <c r="T20" i="7"/>
  <c r="I20" i="7" s="1"/>
  <c r="R17" i="7"/>
  <c r="P17" i="7"/>
  <c r="N17" i="7"/>
  <c r="L17" i="7"/>
  <c r="R16" i="7"/>
  <c r="P16" i="7"/>
  <c r="N16" i="7"/>
  <c r="L16" i="7"/>
  <c r="R15" i="7"/>
  <c r="P15" i="7"/>
  <c r="N15" i="7"/>
  <c r="L15" i="7"/>
  <c r="T15" i="7" s="1"/>
  <c r="I15" i="7" s="1"/>
  <c r="R14" i="7"/>
  <c r="P14" i="7"/>
  <c r="N14" i="7"/>
  <c r="L14" i="7"/>
  <c r="I15" i="4"/>
  <c r="R45" i="4"/>
  <c r="P45" i="4"/>
  <c r="N45" i="4"/>
  <c r="L45" i="4"/>
  <c r="R44" i="4"/>
  <c r="P44" i="4"/>
  <c r="N44" i="4"/>
  <c r="L44" i="4"/>
  <c r="R43" i="4"/>
  <c r="P43" i="4"/>
  <c r="N43" i="4"/>
  <c r="L43" i="4"/>
  <c r="R41" i="4"/>
  <c r="P41" i="4"/>
  <c r="N41" i="4"/>
  <c r="L41" i="4"/>
  <c r="R40" i="4"/>
  <c r="P40" i="4"/>
  <c r="N40" i="4"/>
  <c r="L40" i="4"/>
  <c r="R39" i="4"/>
  <c r="P39" i="4"/>
  <c r="N39" i="4"/>
  <c r="L39" i="4"/>
  <c r="R37" i="4"/>
  <c r="P37" i="4"/>
  <c r="N37" i="4"/>
  <c r="L37" i="4"/>
  <c r="R36" i="4"/>
  <c r="P36" i="4"/>
  <c r="N36" i="4"/>
  <c r="L36" i="4"/>
  <c r="R35" i="4"/>
  <c r="P35" i="4"/>
  <c r="N35" i="4"/>
  <c r="L35" i="4"/>
  <c r="R33" i="4"/>
  <c r="P33" i="4"/>
  <c r="N33" i="4"/>
  <c r="L33" i="4"/>
  <c r="R32" i="4"/>
  <c r="P32" i="4"/>
  <c r="N32" i="4"/>
  <c r="L32" i="4"/>
  <c r="R31" i="4"/>
  <c r="P31" i="4"/>
  <c r="N31" i="4"/>
  <c r="L31" i="4"/>
  <c r="R29" i="4"/>
  <c r="P29" i="4"/>
  <c r="N29" i="4"/>
  <c r="L29" i="4"/>
  <c r="R28" i="4"/>
  <c r="P28" i="4"/>
  <c r="N28" i="4"/>
  <c r="L28" i="4"/>
  <c r="R27" i="4"/>
  <c r="P27" i="4"/>
  <c r="N27" i="4"/>
  <c r="L27" i="4"/>
  <c r="R25" i="4"/>
  <c r="P25" i="4"/>
  <c r="N25" i="4"/>
  <c r="L25" i="4"/>
  <c r="R24" i="4"/>
  <c r="P24" i="4"/>
  <c r="N24" i="4"/>
  <c r="L24" i="4"/>
  <c r="R23" i="4"/>
  <c r="P23" i="4"/>
  <c r="N23" i="4"/>
  <c r="L23" i="4"/>
  <c r="T23" i="4" s="1"/>
  <c r="I23" i="4" s="1"/>
  <c r="L17" i="4"/>
  <c r="N17" i="4"/>
  <c r="P17" i="4"/>
  <c r="R17" i="4"/>
  <c r="L18" i="4"/>
  <c r="T18" i="4" s="1"/>
  <c r="I18" i="4" s="1"/>
  <c r="N18" i="4"/>
  <c r="P18" i="4"/>
  <c r="R18" i="4"/>
  <c r="L19" i="4"/>
  <c r="N19" i="4"/>
  <c r="P19" i="4"/>
  <c r="R19" i="4"/>
  <c r="L20" i="4"/>
  <c r="N20" i="4"/>
  <c r="P20" i="4"/>
  <c r="R20" i="4"/>
  <c r="L21" i="4"/>
  <c r="N21" i="4"/>
  <c r="P21" i="4"/>
  <c r="R21" i="4"/>
  <c r="R16" i="4"/>
  <c r="P16" i="4"/>
  <c r="N16" i="4"/>
  <c r="L16" i="4"/>
  <c r="T16" i="4" s="1"/>
  <c r="I16" i="4" s="1"/>
  <c r="R15" i="4"/>
  <c r="P15" i="4"/>
  <c r="N15" i="4"/>
  <c r="L15" i="4"/>
  <c r="T15" i="4" s="1"/>
  <c r="R14" i="4"/>
  <c r="P14" i="4"/>
  <c r="N14" i="4"/>
  <c r="L14" i="4"/>
  <c r="L16" i="3"/>
  <c r="N16" i="3"/>
  <c r="P16" i="3"/>
  <c r="R16" i="3"/>
  <c r="L17" i="3"/>
  <c r="N17" i="3"/>
  <c r="P17" i="3"/>
  <c r="R17" i="3"/>
  <c r="L18" i="3"/>
  <c r="N18" i="3"/>
  <c r="P18" i="3"/>
  <c r="R18" i="3"/>
  <c r="L19" i="3"/>
  <c r="N19" i="3"/>
  <c r="P19" i="3"/>
  <c r="R19" i="3"/>
  <c r="L20" i="3"/>
  <c r="N20" i="3"/>
  <c r="P20" i="3"/>
  <c r="R20" i="3"/>
  <c r="L21" i="3"/>
  <c r="N21" i="3"/>
  <c r="P21" i="3"/>
  <c r="R21" i="3"/>
  <c r="L22" i="3"/>
  <c r="N22" i="3"/>
  <c r="P22" i="3"/>
  <c r="R22" i="3"/>
  <c r="L23" i="3"/>
  <c r="N23" i="3"/>
  <c r="P23" i="3"/>
  <c r="R23" i="3"/>
  <c r="L24" i="3"/>
  <c r="N24" i="3"/>
  <c r="P24" i="3"/>
  <c r="R24" i="3"/>
  <c r="L25" i="3"/>
  <c r="N25" i="3"/>
  <c r="P25" i="3"/>
  <c r="R25" i="3"/>
  <c r="L26" i="3"/>
  <c r="N26" i="3"/>
  <c r="P26" i="3"/>
  <c r="R26" i="3"/>
  <c r="L27" i="3"/>
  <c r="N27" i="3"/>
  <c r="P27" i="3"/>
  <c r="R27" i="3"/>
  <c r="L28" i="3"/>
  <c r="N28" i="3"/>
  <c r="P28" i="3"/>
  <c r="R28" i="3"/>
  <c r="L29" i="3"/>
  <c r="N29" i="3"/>
  <c r="P29" i="3"/>
  <c r="R29" i="3"/>
  <c r="L30" i="3"/>
  <c r="N30" i="3"/>
  <c r="P30" i="3"/>
  <c r="R30" i="3"/>
  <c r="L31" i="3"/>
  <c r="N31" i="3"/>
  <c r="P31" i="3"/>
  <c r="R31" i="3"/>
  <c r="L32" i="3"/>
  <c r="N32" i="3"/>
  <c r="P32" i="3"/>
  <c r="R32" i="3"/>
  <c r="L33" i="3"/>
  <c r="N33" i="3"/>
  <c r="P33" i="3"/>
  <c r="R33" i="3"/>
  <c r="L34" i="3"/>
  <c r="N34" i="3"/>
  <c r="P34" i="3"/>
  <c r="R34" i="3"/>
  <c r="L35" i="3"/>
  <c r="N35" i="3"/>
  <c r="P35" i="3"/>
  <c r="R35" i="3"/>
  <c r="L36" i="3"/>
  <c r="N36" i="3"/>
  <c r="P36" i="3"/>
  <c r="R36" i="3"/>
  <c r="L37" i="3"/>
  <c r="N37" i="3"/>
  <c r="P37" i="3"/>
  <c r="R37" i="3"/>
  <c r="L38" i="3"/>
  <c r="N38" i="3"/>
  <c r="P38" i="3"/>
  <c r="R38" i="3"/>
  <c r="L39" i="3"/>
  <c r="N39" i="3"/>
  <c r="P39" i="3"/>
  <c r="R39" i="3"/>
  <c r="L40" i="3"/>
  <c r="N40" i="3"/>
  <c r="P40" i="3"/>
  <c r="R40" i="3"/>
  <c r="L41" i="3"/>
  <c r="N41" i="3"/>
  <c r="P41" i="3"/>
  <c r="R41" i="3"/>
  <c r="L42" i="3"/>
  <c r="N42" i="3"/>
  <c r="P42" i="3"/>
  <c r="R42" i="3"/>
  <c r="L43" i="3"/>
  <c r="N43" i="3"/>
  <c r="P43" i="3"/>
  <c r="R43" i="3"/>
  <c r="L44" i="3"/>
  <c r="N44" i="3"/>
  <c r="P44" i="3"/>
  <c r="R44" i="3"/>
  <c r="R15" i="3"/>
  <c r="P15" i="3"/>
  <c r="N15" i="3"/>
  <c r="L15" i="3"/>
  <c r="R14" i="3"/>
  <c r="P14" i="3"/>
  <c r="N14" i="3"/>
  <c r="L14" i="3"/>
  <c r="L22" i="1"/>
  <c r="N22" i="1"/>
  <c r="P22" i="1"/>
  <c r="R22" i="1"/>
  <c r="L23" i="1"/>
  <c r="N23" i="1"/>
  <c r="P23" i="1"/>
  <c r="R23" i="1"/>
  <c r="L24" i="1"/>
  <c r="N24" i="1"/>
  <c r="P24" i="1"/>
  <c r="R24" i="1"/>
  <c r="L25" i="1"/>
  <c r="N25" i="1"/>
  <c r="P25" i="1"/>
  <c r="R25" i="1"/>
  <c r="L26" i="1"/>
  <c r="N26" i="1"/>
  <c r="P26" i="1"/>
  <c r="R26" i="1"/>
  <c r="L27" i="1"/>
  <c r="N27" i="1"/>
  <c r="P27" i="1"/>
  <c r="R27" i="1"/>
  <c r="L28" i="1"/>
  <c r="N28" i="1"/>
  <c r="P28" i="1"/>
  <c r="R28" i="1"/>
  <c r="L29" i="1"/>
  <c r="N29" i="1"/>
  <c r="P29" i="1"/>
  <c r="R29" i="1"/>
  <c r="L30" i="1"/>
  <c r="N30" i="1"/>
  <c r="P30" i="1"/>
  <c r="R30" i="1"/>
  <c r="L31" i="1"/>
  <c r="N31" i="1"/>
  <c r="P31" i="1"/>
  <c r="R31" i="1"/>
  <c r="L32" i="1"/>
  <c r="N32" i="1"/>
  <c r="P32" i="1"/>
  <c r="R32" i="1"/>
  <c r="L33" i="1"/>
  <c r="N33" i="1"/>
  <c r="P33" i="1"/>
  <c r="R33" i="1"/>
  <c r="L34" i="1"/>
  <c r="N34" i="1"/>
  <c r="P34" i="1"/>
  <c r="R34" i="1"/>
  <c r="L35" i="1"/>
  <c r="N35" i="1"/>
  <c r="P35" i="1"/>
  <c r="R35" i="1"/>
  <c r="L36" i="1"/>
  <c r="N36" i="1"/>
  <c r="P36" i="1"/>
  <c r="R36" i="1"/>
  <c r="L37" i="1"/>
  <c r="N37" i="1"/>
  <c r="P37" i="1"/>
  <c r="R37" i="1"/>
  <c r="L38" i="1"/>
  <c r="N38" i="1"/>
  <c r="P38" i="1"/>
  <c r="R38" i="1"/>
  <c r="L39" i="1"/>
  <c r="N39" i="1"/>
  <c r="P39" i="1"/>
  <c r="R39" i="1"/>
  <c r="L40" i="1"/>
  <c r="N40" i="1"/>
  <c r="P40" i="1"/>
  <c r="R40" i="1"/>
  <c r="L41" i="1"/>
  <c r="N41" i="1"/>
  <c r="P41" i="1"/>
  <c r="R41" i="1"/>
  <c r="L42" i="1"/>
  <c r="N42" i="1"/>
  <c r="P42" i="1"/>
  <c r="R42" i="1"/>
  <c r="T42" i="1" s="1"/>
  <c r="L15" i="1"/>
  <c r="N15" i="1"/>
  <c r="P15" i="1"/>
  <c r="R15" i="1"/>
  <c r="L16" i="1"/>
  <c r="N16" i="1"/>
  <c r="P16" i="1"/>
  <c r="R16" i="1"/>
  <c r="L17" i="1"/>
  <c r="N17" i="1"/>
  <c r="P17" i="1"/>
  <c r="R17" i="1"/>
  <c r="L18" i="1"/>
  <c r="N18" i="1"/>
  <c r="P18" i="1"/>
  <c r="R18" i="1"/>
  <c r="L19" i="1"/>
  <c r="P19" i="1"/>
  <c r="R19" i="1"/>
  <c r="L20" i="1"/>
  <c r="N20" i="1"/>
  <c r="P20" i="1"/>
  <c r="R20" i="1"/>
  <c r="L21" i="1"/>
  <c r="N21" i="1"/>
  <c r="P21" i="1"/>
  <c r="R21" i="1"/>
  <c r="P14" i="1"/>
  <c r="L14" i="1"/>
  <c r="R14" i="1"/>
  <c r="N14" i="1"/>
  <c r="D10" i="18"/>
  <c r="D9" i="18"/>
  <c r="D33" i="18"/>
  <c r="D11" i="18" s="1"/>
  <c r="E33" i="18"/>
  <c r="C33" i="18"/>
  <c r="D5" i="18"/>
  <c r="D4" i="18"/>
  <c r="S10" i="9" l="1"/>
  <c r="H10" i="9" s="1"/>
  <c r="S13" i="9"/>
  <c r="H13" i="9" s="1"/>
  <c r="S16" i="9"/>
  <c r="H16" i="9" s="1"/>
  <c r="T43" i="3"/>
  <c r="I43" i="3" s="1"/>
  <c r="M29" i="9"/>
  <c r="Q29" i="9"/>
  <c r="O29" i="9"/>
  <c r="K29" i="9"/>
  <c r="N21" i="8"/>
  <c r="L21" i="8"/>
  <c r="P21" i="8"/>
  <c r="T32" i="3"/>
  <c r="I32" i="3" s="1"/>
  <c r="T42" i="3"/>
  <c r="I42" i="3" s="1"/>
  <c r="T33" i="3"/>
  <c r="I33" i="3" s="1"/>
  <c r="T26" i="3"/>
  <c r="I26" i="3" s="1"/>
  <c r="T23" i="3"/>
  <c r="I23" i="3" s="1"/>
  <c r="T44" i="3"/>
  <c r="I44" i="3" s="1"/>
  <c r="T40" i="3"/>
  <c r="I40" i="3" s="1"/>
  <c r="T34" i="3"/>
  <c r="I34" i="3" s="1"/>
  <c r="T30" i="3"/>
  <c r="I30" i="3" s="1"/>
  <c r="T27" i="3"/>
  <c r="I27" i="3" s="1"/>
  <c r="T18" i="3"/>
  <c r="I18" i="3" s="1"/>
  <c r="T41" i="3"/>
  <c r="I41" i="3" s="1"/>
  <c r="T35" i="3"/>
  <c r="I35" i="3" s="1"/>
  <c r="T31" i="3"/>
  <c r="I31" i="3" s="1"/>
  <c r="T28" i="3"/>
  <c r="I28" i="3" s="1"/>
  <c r="T24" i="3"/>
  <c r="I24" i="3" s="1"/>
  <c r="T37" i="3"/>
  <c r="I37" i="3" s="1"/>
  <c r="T39" i="3"/>
  <c r="I39" i="3" s="1"/>
  <c r="T36" i="3"/>
  <c r="I36" i="3" s="1"/>
  <c r="T29" i="3"/>
  <c r="I29" i="3" s="1"/>
  <c r="T25" i="3"/>
  <c r="I25" i="3" s="1"/>
  <c r="T19" i="3"/>
  <c r="I19" i="3" s="1"/>
  <c r="T16" i="3"/>
  <c r="I16" i="3" s="1"/>
  <c r="L43" i="1"/>
  <c r="P43" i="1"/>
  <c r="N43" i="1"/>
  <c r="R43" i="1"/>
  <c r="T14" i="1"/>
  <c r="I14" i="1" s="1"/>
  <c r="S8" i="9"/>
  <c r="H8" i="9" s="1"/>
  <c r="S14" i="9"/>
  <c r="H14" i="9" s="1"/>
  <c r="S17" i="9"/>
  <c r="H17" i="9" s="1"/>
  <c r="S20" i="9"/>
  <c r="H20" i="9" s="1"/>
  <c r="S9" i="9"/>
  <c r="H9" i="9" s="1"/>
  <c r="S12" i="9"/>
  <c r="H12" i="9" s="1"/>
  <c r="S15" i="9"/>
  <c r="H15" i="9" s="1"/>
  <c r="S18" i="9"/>
  <c r="H18" i="9" s="1"/>
  <c r="S21" i="9"/>
  <c r="H21" i="9" s="1"/>
  <c r="S26" i="9"/>
  <c r="H26" i="9" s="1"/>
  <c r="K24" i="20" s="1"/>
  <c r="S23" i="9"/>
  <c r="H23" i="9" s="1"/>
  <c r="K23" i="20" s="1"/>
  <c r="S22" i="9"/>
  <c r="H22" i="9" s="1"/>
  <c r="K22" i="20" s="1"/>
  <c r="S19" i="9"/>
  <c r="H19" i="9" s="1"/>
  <c r="S11" i="9"/>
  <c r="S7" i="9"/>
  <c r="H7" i="9" s="1"/>
  <c r="R7" i="8"/>
  <c r="G7" i="8" s="1"/>
  <c r="R10" i="8"/>
  <c r="G10" i="8" s="1"/>
  <c r="R16" i="8"/>
  <c r="G16" i="8" s="1"/>
  <c r="R19" i="8"/>
  <c r="G19" i="8" s="1"/>
  <c r="K21" i="20" s="1"/>
  <c r="R13" i="8"/>
  <c r="R6" i="8"/>
  <c r="G6" i="8" s="1"/>
  <c r="R12" i="8"/>
  <c r="G12" i="8" s="1"/>
  <c r="R15" i="8"/>
  <c r="G15" i="8" s="1"/>
  <c r="R18" i="8"/>
  <c r="G18" i="8" s="1"/>
  <c r="K20" i="20" s="1"/>
  <c r="R5" i="8"/>
  <c r="G5" i="8" s="1"/>
  <c r="K17" i="20" s="1"/>
  <c r="R8" i="8"/>
  <c r="G8" i="8" s="1"/>
  <c r="R11" i="8"/>
  <c r="G11" i="8" s="1"/>
  <c r="R14" i="8"/>
  <c r="G14" i="8" s="1"/>
  <c r="R17" i="8"/>
  <c r="G17" i="8" s="1"/>
  <c r="R9" i="8"/>
  <c r="G9" i="8" s="1"/>
  <c r="K18" i="20" s="1"/>
  <c r="L43" i="19"/>
  <c r="N43" i="19"/>
  <c r="P43" i="19"/>
  <c r="T16" i="19"/>
  <c r="I16" i="19" s="1"/>
  <c r="T22" i="19"/>
  <c r="I22" i="19" s="1"/>
  <c r="T28" i="19"/>
  <c r="I28" i="19" s="1"/>
  <c r="T34" i="19"/>
  <c r="I34" i="19" s="1"/>
  <c r="T40" i="19"/>
  <c r="I40" i="19" s="1"/>
  <c r="R43" i="19"/>
  <c r="T42" i="19"/>
  <c r="I42" i="19" s="1"/>
  <c r="T39" i="19"/>
  <c r="I39" i="19" s="1"/>
  <c r="T37" i="19"/>
  <c r="I37" i="19" s="1"/>
  <c r="T36" i="19"/>
  <c r="I36" i="19" s="1"/>
  <c r="T33" i="19"/>
  <c r="I33" i="19" s="1"/>
  <c r="T32" i="19"/>
  <c r="I32" i="19" s="1"/>
  <c r="T31" i="19"/>
  <c r="I31" i="19" s="1"/>
  <c r="T30" i="19"/>
  <c r="I30" i="19" s="1"/>
  <c r="T27" i="19"/>
  <c r="I27" i="19" s="1"/>
  <c r="T25" i="19"/>
  <c r="I25" i="19" s="1"/>
  <c r="T24" i="19"/>
  <c r="I24" i="19" s="1"/>
  <c r="T23" i="19"/>
  <c r="I23" i="19" s="1"/>
  <c r="T21" i="19"/>
  <c r="I21" i="19" s="1"/>
  <c r="T19" i="4"/>
  <c r="I19" i="4" s="1"/>
  <c r="I47" i="4" s="1"/>
  <c r="T19" i="19"/>
  <c r="I19" i="19" s="1"/>
  <c r="T14" i="19"/>
  <c r="T19" i="7"/>
  <c r="I19" i="7" s="1"/>
  <c r="T14" i="7"/>
  <c r="I14" i="7" s="1"/>
  <c r="T17" i="7"/>
  <c r="I17" i="7" s="1"/>
  <c r="T30" i="7"/>
  <c r="I30" i="7" s="1"/>
  <c r="T49" i="7"/>
  <c r="I49" i="7" s="1"/>
  <c r="T16" i="7"/>
  <c r="I16" i="7" s="1"/>
  <c r="T24" i="7"/>
  <c r="I24" i="7" s="1"/>
  <c r="T28" i="7"/>
  <c r="I28" i="7" s="1"/>
  <c r="T32" i="7"/>
  <c r="I32" i="7" s="1"/>
  <c r="T40" i="7"/>
  <c r="I40" i="7" s="1"/>
  <c r="T44" i="7"/>
  <c r="I44" i="7" s="1"/>
  <c r="T48" i="7"/>
  <c r="I48" i="7" s="1"/>
  <c r="T46" i="7"/>
  <c r="I46" i="7" s="1"/>
  <c r="T42" i="7"/>
  <c r="I42" i="7" s="1"/>
  <c r="T38" i="7"/>
  <c r="I38" i="7" s="1"/>
  <c r="T36" i="7"/>
  <c r="I36" i="7" s="1"/>
  <c r="T34" i="7"/>
  <c r="I34" i="7" s="1"/>
  <c r="T26" i="7"/>
  <c r="I26" i="7" s="1"/>
  <c r="T22" i="7"/>
  <c r="I22" i="7" s="1"/>
  <c r="T29" i="4"/>
  <c r="I29" i="4" s="1"/>
  <c r="T33" i="4"/>
  <c r="I33" i="4" s="1"/>
  <c r="T37" i="4"/>
  <c r="I37" i="4" s="1"/>
  <c r="T25" i="4"/>
  <c r="I25" i="4" s="1"/>
  <c r="T14" i="4"/>
  <c r="I14" i="4" s="1"/>
  <c r="T24" i="4"/>
  <c r="I24" i="4" s="1"/>
  <c r="T28" i="4"/>
  <c r="I28" i="4" s="1"/>
  <c r="T32" i="4"/>
  <c r="I32" i="4" s="1"/>
  <c r="T36" i="4"/>
  <c r="I36" i="4" s="1"/>
  <c r="T40" i="4"/>
  <c r="I40" i="4" s="1"/>
  <c r="T44" i="4"/>
  <c r="I44" i="4" s="1"/>
  <c r="T45" i="4"/>
  <c r="I45" i="4" s="1"/>
  <c r="T43" i="4"/>
  <c r="I43" i="4" s="1"/>
  <c r="T41" i="4"/>
  <c r="I41" i="4" s="1"/>
  <c r="T39" i="4"/>
  <c r="I39" i="4" s="1"/>
  <c r="T35" i="4"/>
  <c r="I35" i="4" s="1"/>
  <c r="T31" i="4"/>
  <c r="I31" i="4" s="1"/>
  <c r="T27" i="4"/>
  <c r="I27" i="4" s="1"/>
  <c r="T21" i="4"/>
  <c r="I21" i="4" s="1"/>
  <c r="T20" i="4"/>
  <c r="I20" i="4" s="1"/>
  <c r="T17" i="4"/>
  <c r="I17" i="4" s="1"/>
  <c r="T14" i="3"/>
  <c r="L45" i="3"/>
  <c r="N45" i="3"/>
  <c r="P45" i="3"/>
  <c r="T17" i="3"/>
  <c r="I17" i="3" s="1"/>
  <c r="R45" i="3"/>
  <c r="T15" i="3"/>
  <c r="I15" i="3" s="1"/>
  <c r="T20" i="3"/>
  <c r="I20" i="3" s="1"/>
  <c r="T38" i="3"/>
  <c r="I38" i="3" s="1"/>
  <c r="T22" i="3"/>
  <c r="I22" i="3" s="1"/>
  <c r="T21" i="3"/>
  <c r="I21" i="3" s="1"/>
  <c r="T16" i="1"/>
  <c r="I16" i="1" s="1"/>
  <c r="T15" i="1"/>
  <c r="I15" i="1" s="1"/>
  <c r="T21" i="1"/>
  <c r="T20" i="1"/>
  <c r="I20" i="1" s="1"/>
  <c r="T19" i="1"/>
  <c r="I19" i="1" s="1"/>
  <c r="T18" i="1"/>
  <c r="I18" i="1" s="1"/>
  <c r="T41" i="1"/>
  <c r="I41" i="1" s="1"/>
  <c r="T40" i="1"/>
  <c r="I40" i="1" s="1"/>
  <c r="T39" i="1"/>
  <c r="I39" i="1" s="1"/>
  <c r="T38" i="1"/>
  <c r="I38" i="1" s="1"/>
  <c r="T37" i="1"/>
  <c r="I37" i="1" s="1"/>
  <c r="T36" i="1"/>
  <c r="I36" i="1" s="1"/>
  <c r="T35" i="1"/>
  <c r="I35" i="1" s="1"/>
  <c r="T34" i="1"/>
  <c r="I34" i="1" s="1"/>
  <c r="T33" i="1"/>
  <c r="I33" i="1" s="1"/>
  <c r="T32" i="1"/>
  <c r="I32" i="1" s="1"/>
  <c r="T31" i="1"/>
  <c r="I31" i="1" s="1"/>
  <c r="T30" i="1"/>
  <c r="I30" i="1" s="1"/>
  <c r="T29" i="1"/>
  <c r="I29" i="1" s="1"/>
  <c r="T28" i="1"/>
  <c r="I28" i="1" s="1"/>
  <c r="T27" i="1"/>
  <c r="I27" i="1" s="1"/>
  <c r="T26" i="1"/>
  <c r="I26" i="1" s="1"/>
  <c r="T25" i="1"/>
  <c r="I25" i="1" s="1"/>
  <c r="T24" i="1"/>
  <c r="I24" i="1" s="1"/>
  <c r="T23" i="1"/>
  <c r="I23" i="1" s="1"/>
  <c r="T22" i="1"/>
  <c r="I22" i="1" s="1"/>
  <c r="T17" i="1"/>
  <c r="I17" i="1" s="1"/>
  <c r="M51" i="7"/>
  <c r="O51" i="7"/>
  <c r="Q51" i="7"/>
  <c r="S51" i="7"/>
  <c r="T51" i="7"/>
  <c r="K51" i="7"/>
  <c r="K50" i="7"/>
  <c r="M50" i="7"/>
  <c r="O50" i="7"/>
  <c r="Q50" i="7"/>
  <c r="S50" i="7"/>
  <c r="R50" i="7"/>
  <c r="P50" i="7"/>
  <c r="N50" i="7"/>
  <c r="S45" i="7"/>
  <c r="Q45" i="7"/>
  <c r="O45" i="7"/>
  <c r="M45" i="7"/>
  <c r="K45" i="7"/>
  <c r="P45" i="7"/>
  <c r="L45" i="7"/>
  <c r="T41" i="7"/>
  <c r="S41" i="7"/>
  <c r="Q41" i="7"/>
  <c r="O41" i="7"/>
  <c r="M41" i="7"/>
  <c r="K41" i="7"/>
  <c r="R41" i="7"/>
  <c r="P41" i="7"/>
  <c r="N41" i="7"/>
  <c r="L41" i="7"/>
  <c r="S37" i="7"/>
  <c r="Q37" i="7"/>
  <c r="O37" i="7"/>
  <c r="M37" i="7"/>
  <c r="K37" i="7"/>
  <c r="R37" i="7"/>
  <c r="P37" i="7"/>
  <c r="T33" i="7"/>
  <c r="S33" i="7"/>
  <c r="Q33" i="7"/>
  <c r="O33" i="7"/>
  <c r="M33" i="7"/>
  <c r="K33" i="7"/>
  <c r="R33" i="7"/>
  <c r="L33" i="7"/>
  <c r="T29" i="7"/>
  <c r="S29" i="7"/>
  <c r="Q29" i="7"/>
  <c r="O29" i="7"/>
  <c r="M29" i="7"/>
  <c r="K29" i="7"/>
  <c r="R29" i="7"/>
  <c r="P29" i="7"/>
  <c r="T25" i="7"/>
  <c r="S25" i="7"/>
  <c r="Q25" i="7"/>
  <c r="O25" i="7"/>
  <c r="M25" i="7"/>
  <c r="K25" i="7"/>
  <c r="L25" i="7"/>
  <c r="R25" i="7"/>
  <c r="N25" i="7"/>
  <c r="S21" i="7"/>
  <c r="Q21" i="7"/>
  <c r="O21" i="7"/>
  <c r="M21" i="7"/>
  <c r="K21" i="7"/>
  <c r="P51" i="7"/>
  <c r="N51" i="7"/>
  <c r="P21" i="7"/>
  <c r="N21" i="7"/>
  <c r="M46" i="4"/>
  <c r="O46" i="4"/>
  <c r="Q46" i="4"/>
  <c r="S46" i="4"/>
  <c r="K46" i="4"/>
  <c r="L46" i="4"/>
  <c r="L26" i="4"/>
  <c r="R46" i="4"/>
  <c r="P46" i="4"/>
  <c r="N46" i="4"/>
  <c r="T42" i="4"/>
  <c r="S42" i="4"/>
  <c r="Q42" i="4"/>
  <c r="O42" i="4"/>
  <c r="M42" i="4"/>
  <c r="K42" i="4"/>
  <c r="R42" i="4"/>
  <c r="P42" i="4"/>
  <c r="S38" i="4"/>
  <c r="Q38" i="4"/>
  <c r="O38" i="4"/>
  <c r="M38" i="4"/>
  <c r="K38" i="4"/>
  <c r="P38" i="4"/>
  <c r="S34" i="4"/>
  <c r="Q34" i="4"/>
  <c r="O34" i="4"/>
  <c r="M34" i="4"/>
  <c r="K34" i="4"/>
  <c r="R34" i="4"/>
  <c r="P34" i="4"/>
  <c r="S30" i="4"/>
  <c r="Q30" i="4"/>
  <c r="O30" i="4"/>
  <c r="M30" i="4"/>
  <c r="K30" i="4"/>
  <c r="R30" i="4"/>
  <c r="P30" i="4"/>
  <c r="T26" i="4"/>
  <c r="S26" i="4"/>
  <c r="Q26" i="4"/>
  <c r="O26" i="4"/>
  <c r="M26" i="4"/>
  <c r="K26" i="4"/>
  <c r="P26" i="4"/>
  <c r="S22" i="4"/>
  <c r="Q22" i="4"/>
  <c r="O22" i="4"/>
  <c r="M22" i="4"/>
  <c r="K22" i="4"/>
  <c r="S5" i="8"/>
  <c r="S16" i="8"/>
  <c r="S19" i="8" l="1"/>
  <c r="M22" i="20"/>
  <c r="O22" i="20"/>
  <c r="M23" i="20"/>
  <c r="O23" i="20"/>
  <c r="M24" i="20"/>
  <c r="O24" i="20"/>
  <c r="S12" i="8"/>
  <c r="M17" i="20"/>
  <c r="O17" i="20"/>
  <c r="M21" i="20"/>
  <c r="O21" i="20"/>
  <c r="M18" i="20"/>
  <c r="O18" i="20"/>
  <c r="M20" i="20"/>
  <c r="O20" i="20"/>
  <c r="H11" i="9"/>
  <c r="H29" i="9" s="1"/>
  <c r="S29" i="9"/>
  <c r="G13" i="8"/>
  <c r="K19" i="20" s="1"/>
  <c r="Q17" i="20" s="1"/>
  <c r="R21" i="8"/>
  <c r="S6" i="8"/>
  <c r="S11" i="8"/>
  <c r="S13" i="8"/>
  <c r="S8" i="8"/>
  <c r="I14" i="19"/>
  <c r="I43" i="19" s="1"/>
  <c r="T43" i="19"/>
  <c r="T21" i="7"/>
  <c r="T50" i="7"/>
  <c r="T45" i="7"/>
  <c r="I51" i="7"/>
  <c r="T37" i="7"/>
  <c r="T38" i="4"/>
  <c r="T30" i="4"/>
  <c r="T22" i="4"/>
  <c r="T46" i="4"/>
  <c r="I46" i="4" s="1"/>
  <c r="T34" i="4"/>
  <c r="T45" i="3"/>
  <c r="I14" i="3"/>
  <c r="I45" i="3" s="1"/>
  <c r="C18" i="20" s="1"/>
  <c r="I21" i="1"/>
  <c r="I43" i="1" s="1"/>
  <c r="C17" i="20" s="1"/>
  <c r="T43" i="1"/>
  <c r="S15" i="8"/>
  <c r="S14" i="8"/>
  <c r="S10" i="8"/>
  <c r="R51" i="7"/>
  <c r="N29" i="7"/>
  <c r="P33" i="7"/>
  <c r="N33" i="7"/>
  <c r="N37" i="7"/>
  <c r="N45" i="7"/>
  <c r="R45" i="7"/>
  <c r="L51" i="7"/>
  <c r="L29" i="7"/>
  <c r="L50" i="7"/>
  <c r="R22" i="4"/>
  <c r="N22" i="4"/>
  <c r="P22" i="4"/>
  <c r="N26" i="4"/>
  <c r="R26" i="4"/>
  <c r="N30" i="4"/>
  <c r="N34" i="4"/>
  <c r="N38" i="4"/>
  <c r="R38" i="4"/>
  <c r="N42" i="4"/>
  <c r="L22" i="4"/>
  <c r="L34" i="4"/>
  <c r="L42" i="4"/>
  <c r="L21" i="7"/>
  <c r="P25" i="7"/>
  <c r="L37" i="7"/>
  <c r="R21" i="7"/>
  <c r="L38" i="4"/>
  <c r="L30" i="4"/>
  <c r="Q5" i="20" l="1"/>
  <c r="S5" i="20" s="1"/>
  <c r="P6" i="20"/>
  <c r="Q6" i="20"/>
  <c r="S6" i="20" s="1"/>
  <c r="P17" i="20"/>
  <c r="P5" i="20" s="1"/>
  <c r="G21" i="8"/>
  <c r="G18" i="20"/>
  <c r="E18" i="20"/>
  <c r="E17" i="20"/>
  <c r="C22" i="20"/>
  <c r="G17" i="20"/>
  <c r="M19" i="20"/>
  <c r="M25" i="20" s="1"/>
  <c r="K25" i="20"/>
  <c r="O19" i="20"/>
  <c r="O25" i="20" s="1"/>
  <c r="T47" i="1"/>
  <c r="H17" i="20" l="1"/>
  <c r="R6" i="20"/>
  <c r="E22" i="20"/>
  <c r="G22" i="20"/>
  <c r="S9" i="8"/>
  <c r="S21" i="8" l="1"/>
  <c r="S4" i="8"/>
</calcChain>
</file>

<file path=xl/sharedStrings.xml><?xml version="1.0" encoding="utf-8"?>
<sst xmlns="http://schemas.openxmlformats.org/spreadsheetml/2006/main" count="1595" uniqueCount="591">
  <si>
    <t>TRÁMITE 1</t>
  </si>
  <si>
    <t>Acción:</t>
  </si>
  <si>
    <t>Modifica</t>
  </si>
  <si>
    <t>Nombre del Trámite:</t>
  </si>
  <si>
    <t>Solicitud de permiso de comercialización de petrolíferos (excepto gas licuado de petróleo) o petroquímicos.</t>
  </si>
  <si>
    <t>Tipo:</t>
  </si>
  <si>
    <t>Obligatorio para los interesados en desarrollar la actividad.</t>
  </si>
  <si>
    <t>Vigencia:</t>
  </si>
  <si>
    <t>Hasta 30 años en caso de otorgarse el permiso.</t>
  </si>
  <si>
    <t>Medio de presentación</t>
  </si>
  <si>
    <t>La solicitud de permiso podrá presentarse a través de medios electrónicos, previa acreditación de la existencia legal y/o personalidad jurídica conforme a las Reglas Generales de la OPE, o en caso de imposibilidad de hacerlo por dichos medios, se podrá realizar de forma física en el domicilio de la Comisión Reguladora de Energía.</t>
  </si>
  <si>
    <t>Población a la que impacta:</t>
  </si>
  <si>
    <t>Solicitantes que pretendan desarrollar la actividad de Comercialización de Petrolíferos o Petroquímicos, excepto Gas Licuado de Petróleo.</t>
  </si>
  <si>
    <t>Ficta</t>
  </si>
  <si>
    <t>Negativa</t>
  </si>
  <si>
    <t>Plazo:</t>
  </si>
  <si>
    <t>90 días hábiles, una vez admitida a trámite la solicitud.</t>
  </si>
  <si>
    <t>Fundamento Jurídico</t>
  </si>
  <si>
    <t>Artículos 48, fracción II, 50 y 51 de la Ley de Hidrocarburos (LH); 5, fracción IV, 7, 9 y 44 del Reglamento de las actividades a que se refiere el Título Tercero de la Ley de Hidocarburos (RATTLH).</t>
  </si>
  <si>
    <t>Homoclave</t>
  </si>
  <si>
    <t>CRE-20-001-I</t>
  </si>
  <si>
    <t>Solicitud de permiso de comercialización de petrolíferos (excepto gas licuado de petróleo) o petroquímicos. (CRE-20-001-I)</t>
  </si>
  <si>
    <t>Costo Horas Hombre Servicios Profesionales
($83.01/hora)</t>
  </si>
  <si>
    <t>Costo horas hombre servicios administrativos ($53.13/hora)</t>
  </si>
  <si>
    <t>Copia simple o impresiones tamaño carta u oficio ($1.00)</t>
  </si>
  <si>
    <t>Uso de Equipo de Cómputo con acceso a internet
($6.09/hora)</t>
  </si>
  <si>
    <r>
      <t>Derechos y Aprovechamientos</t>
    </r>
    <r>
      <rPr>
        <b/>
        <vertAlign val="superscript"/>
        <sz val="8"/>
        <color theme="0"/>
        <rFont val="Montserrat"/>
      </rPr>
      <t>/6</t>
    </r>
  </si>
  <si>
    <t>Costo Requisito</t>
  </si>
  <si>
    <t>Requisitos</t>
  </si>
  <si>
    <t>Disposición</t>
  </si>
  <si>
    <t>Formato de entrega</t>
  </si>
  <si>
    <t>Antecedente</t>
  </si>
  <si>
    <t>Observaciones</t>
  </si>
  <si>
    <t>Requisito</t>
  </si>
  <si>
    <t>Costo Adicional</t>
  </si>
  <si>
    <t>Tiempo (Horas)</t>
  </si>
  <si>
    <t>Costo ($)</t>
  </si>
  <si>
    <t>Número de Hojas</t>
  </si>
  <si>
    <t>Costo</t>
  </si>
  <si>
    <t>$</t>
  </si>
  <si>
    <t>1) Llenar los campos del formulario electrónico habilitado en la OPE para realizar la solicitud de permiso correspondiente, en el cual se deberá especificar la siguiente información general del Proyecto:</t>
  </si>
  <si>
    <t>5.2.</t>
  </si>
  <si>
    <t>Artículo 50, fracciones I, II, y V de la LH.</t>
  </si>
  <si>
    <t>Formulario electrónico OPE</t>
  </si>
  <si>
    <r>
      <t>Formulario:</t>
    </r>
    <r>
      <rPr>
        <i/>
        <sz val="7"/>
        <rFont val="Montserrat"/>
      </rPr>
      <t xml:space="preserve"> "Solicitud de permiso de comercialización de petrolíferos (no aplica en solicitudes para permisos de gasolineras/ estaciones de servicio)"</t>
    </r>
  </si>
  <si>
    <t>La estimación de costos del presente requisito se justificó con el trámite existente  CRE-20-001-I vigente. En ese sentido, solo se precisan criterios de evaluación, los cuales no generan costos adicionales para los particulares.</t>
  </si>
  <si>
    <t>Existente</t>
  </si>
  <si>
    <t xml:space="preserve">i) Nombre o, en su caso, denominación o razón social; objeto social de la persona moral (cuando aplique). </t>
  </si>
  <si>
    <t>5.2.1.1.1, fracción i</t>
  </si>
  <si>
    <t xml:space="preserve">a) Las personas morales deberán contar con el objeto social que permita o ser coincidente con la actividad de Comercialización de petrolíferos o Comercialización de Petroquímicos o Distribución de Petrolíferos. </t>
  </si>
  <si>
    <t>5.2.1.1.1, fracción i, inciso a</t>
  </si>
  <si>
    <t xml:space="preserve">b) Las personas físicas deberán presentar la constancia de situación fiscal que acredite el alta de la actividad de comercialización de petrolíferos. </t>
  </si>
  <si>
    <t>5.2.1.1.1, fracción i, inciso b</t>
  </si>
  <si>
    <t>Artículo 50, fracción V de la LH.</t>
  </si>
  <si>
    <t>-</t>
  </si>
  <si>
    <t>Nuevo</t>
  </si>
  <si>
    <r>
      <rPr>
        <b/>
        <sz val="7"/>
        <color rgb="FF000000"/>
        <rFont val="Montserrat"/>
      </rPr>
      <t>2)</t>
    </r>
    <r>
      <rPr>
        <sz val="7"/>
        <color rgb="FF000000"/>
        <rFont val="Montserrat"/>
      </rPr>
      <t xml:space="preserve"> </t>
    </r>
    <r>
      <rPr>
        <b/>
        <sz val="7"/>
        <color rgb="FF000000"/>
        <rFont val="Montserrat"/>
      </rPr>
      <t>Pago de derechos y/o aprovechamientos:</t>
    </r>
    <r>
      <rPr>
        <sz val="7"/>
        <color rgb="FF000000"/>
        <rFont val="Montserrat"/>
      </rPr>
      <t xml:space="preserve"> anexar el comprobante original digitalizado del pago de derechos y aprovechamientos (en formato .PDF), el cual deberá incluir los datos del Solicitante y encontrarse vigente a la fecha de ingreso de la solicitud. El pago correspondiente se realizará mediante el sistema e5cinco de la Comisión.</t>
    </r>
  </si>
  <si>
    <t>5.2.1. fracción III</t>
  </si>
  <si>
    <t>Artículo 9 del Reglamento.</t>
  </si>
  <si>
    <t>PDF</t>
  </si>
  <si>
    <r>
      <rPr>
        <b/>
        <sz val="7"/>
        <color rgb="FF000000"/>
        <rFont val="Montserrat"/>
      </rPr>
      <t>3) Estructura accionaria o de capital social:</t>
    </r>
    <r>
      <rPr>
        <sz val="7"/>
        <color rgb="FF000000"/>
        <rFont val="Montserrat"/>
      </rPr>
      <t xml:space="preserve"> el Solicitante deberá presentar el “Anexo IV Formato de Estructura Accionaria" correctamente completado, donde muestre su estructura accionaria y corporativa, identificando la participación en porcentaje de cada socio, asociado o accionista, desglosado hasta persona física.
El documento deberá ser firmado entregado en formato .XLSX y .PDF, este último firmado de forma autógrafa con tinta azul, por el representante legal o la persona física, bajo protesta de decir verdad y deberá anexar original digitalizado de las actas constitutivas correspondientes. (en formato .PDF). </t>
    </r>
  </si>
  <si>
    <t>5.2.1., fracción IV</t>
  </si>
  <si>
    <t>Artículo 50, fracción V; 81, fracción VII y 83 de la LH.</t>
  </si>
  <si>
    <t>.XLSX y PDF</t>
  </si>
  <si>
    <t>Artículo 50, fracción V de la LH y 44 del Reglamento.</t>
  </si>
  <si>
    <t>.XLSX y PDF Firmado autógrafamente</t>
  </si>
  <si>
    <t>La estimación de costos del presente requisito se justificó con el trámite existente  CRE-20-001-I vigente. En ese sentido, solo se establecen criterios de evaluación, los cuales no generan costos adicionales para los particulares.</t>
  </si>
  <si>
    <r>
      <rPr>
        <sz val="7"/>
        <color rgb="FF000000"/>
        <rFont val="Montserrat"/>
      </rPr>
      <t xml:space="preserve">6) </t>
    </r>
    <r>
      <rPr>
        <b/>
        <sz val="7"/>
        <color rgb="FF000000"/>
        <rFont val="Montserrat"/>
      </rPr>
      <t>Manifestación de conocimiento y cumplimiento regulatorio</t>
    </r>
    <r>
      <rPr>
        <sz val="7"/>
        <color rgb="FF000000"/>
        <rFont val="Montserrat"/>
      </rPr>
      <t xml:space="preserve"> (“Anexo VI Conocimiento y Cumplimiento Regulatorio COM y Anexo VI Conocimiento y Cumplimiento Regulatorio DOM” según corresponda, en formato .PDF firmado autógrafamente).</t>
    </r>
  </si>
  <si>
    <t>Artículo 50, fracción V, y 51, fracciones I y II de la LH.</t>
  </si>
  <si>
    <t>PDF Firmado autógrafamente</t>
  </si>
  <si>
    <r>
      <rPr>
        <sz val="7"/>
        <color rgb="FF000000"/>
        <rFont val="Montserrat"/>
      </rPr>
      <t xml:space="preserve">7) Original digitalizado de la </t>
    </r>
    <r>
      <rPr>
        <b/>
        <sz val="7"/>
        <color rgb="FF000000"/>
        <rFont val="Montserrat"/>
      </rPr>
      <t>opinión del cumplimiento de obligaciones fiscales</t>
    </r>
    <r>
      <rPr>
        <sz val="7"/>
        <color rgb="FF000000"/>
        <rFont val="Montserrat"/>
      </rPr>
      <t xml:space="preserve">,  en la que la situación fiscal del solicitante sea positiva, de conformidad con el artículo 32-D del Código Fiscal de la Federacióny la Resolución Miscelánea Fiscal al momento de la solicitud del trámite. </t>
    </r>
  </si>
  <si>
    <t>Artículo 50, fracción V y 51 fracción II de la LH.</t>
  </si>
  <si>
    <t>Original digitalizado</t>
  </si>
  <si>
    <r>
      <rPr>
        <sz val="7"/>
        <color rgb="FF000000"/>
        <rFont val="Montserrat"/>
      </rPr>
      <t xml:space="preserve">8) </t>
    </r>
    <r>
      <rPr>
        <b/>
        <sz val="7"/>
        <color rgb="FF000000"/>
        <rFont val="Montserrat"/>
      </rPr>
      <t>En caso de que el Solicitante no haya comercializado Petrolíferos o Petroquímicos previamente, deberá anexar los siguientes documentos:</t>
    </r>
  </si>
  <si>
    <t xml:space="preserve">8.1) La carta en la que manifieste bajo protesta de decir verdad, no haber realizado la actividad de comercialización de Petrolíferos o Petroquímicos, previo a la fecha de presentación de la solicitud de permiso (“ANEXO I Manifestación de No Haber Realizado Comercialización” en formato .PDF firmado autógrafamente). </t>
  </si>
  <si>
    <r>
      <rPr>
        <sz val="7"/>
        <color rgb="FF000000"/>
        <rFont val="Montserrat"/>
      </rPr>
      <t xml:space="preserve">9) </t>
    </r>
    <r>
      <rPr>
        <b/>
        <sz val="7"/>
        <color rgb="FF000000"/>
        <rFont val="Montserrat"/>
      </rPr>
      <t>En caso de que el Solicitante haya comercializado Petrolíferos o Petroquímicos previamente, deberá anexar los siguientes documentos:</t>
    </r>
  </si>
  <si>
    <r>
      <rPr>
        <sz val="7"/>
        <color rgb="FF000000"/>
        <rFont val="Montserrat"/>
      </rPr>
      <t xml:space="preserve">9.1) </t>
    </r>
    <r>
      <rPr>
        <b/>
        <sz val="7"/>
        <color rgb="FF000000"/>
        <rFont val="Montserrat"/>
      </rPr>
      <t xml:space="preserve">Estados financieros del último ejercicio fiscal </t>
    </r>
    <r>
      <rPr>
        <sz val="7"/>
        <color rgb="FF000000"/>
        <rFont val="Montserrat"/>
      </rPr>
      <t>(en formatos .PDF firmado autógrafamente y .XLSX) debidamente dictaminados por un contador público registrado ante el SAT.</t>
    </r>
  </si>
  <si>
    <t>Artículos 50, fracción V y 51, fracción II de la LH y; 44 y 45 del Reglamento.</t>
  </si>
  <si>
    <r>
      <rPr>
        <sz val="7"/>
        <color rgb="FF000000"/>
        <rFont val="Montserrat"/>
      </rPr>
      <t xml:space="preserve">10) </t>
    </r>
    <r>
      <rPr>
        <b/>
        <sz val="7"/>
        <color rgb="FF000000"/>
        <rFont val="Montserrat"/>
      </rPr>
      <t xml:space="preserve">Continuidad del servicio: </t>
    </r>
    <r>
      <rPr>
        <sz val="7"/>
        <color rgb="FF000000"/>
        <rFont val="Montserrat"/>
      </rPr>
      <t>el Solicitante deberá presentar una</t>
    </r>
    <r>
      <rPr>
        <b/>
        <sz val="7"/>
        <color rgb="FF000000"/>
        <rFont val="Montserrat"/>
      </rPr>
      <t xml:space="preserve"> carta</t>
    </r>
    <r>
      <rPr>
        <sz val="7"/>
        <color rgb="FF000000"/>
        <rFont val="Montserrat"/>
      </rPr>
      <t xml:space="preserve"> (en formato .PDF firmado autógrafamente) en la que exponga, de manera enunciativa más no limitativa, información sobre las acciones y estrategias que emprenderá para la comercialización, donde describa e incluya lo siguiente:</t>
    </r>
  </si>
  <si>
    <t>Artículo 50, fracción V, 51, fracción II de la LH y; 44 y 45 del Reglamento.</t>
  </si>
  <si>
    <r>
      <rPr>
        <sz val="7"/>
        <color rgb="FF000000"/>
        <rFont val="Montserrat"/>
      </rPr>
      <t xml:space="preserve">10.1) </t>
    </r>
    <r>
      <rPr>
        <b/>
        <sz val="7"/>
        <color rgb="FF000000"/>
        <rFont val="Montserrat"/>
      </rPr>
      <t>Principales rutas logísticas</t>
    </r>
    <r>
      <rPr>
        <sz val="7"/>
        <color rgb="FF000000"/>
        <rFont val="Montserrat"/>
      </rPr>
      <t>, identificando el origen y puntos de suministro de los productos a comercializar en formato .KMZ.</t>
    </r>
  </si>
  <si>
    <t>Artículo 50, fracciones II y  V, 51, fracción II y; 44 y 45 del Reglamento.</t>
  </si>
  <si>
    <t>.KMZ</t>
  </si>
  <si>
    <t>10.2) Los clientes y proveedores potenciales.</t>
  </si>
  <si>
    <r>
      <rPr>
        <sz val="7"/>
        <color rgb="FF000000"/>
        <rFont val="Montserrat"/>
      </rPr>
      <t xml:space="preserve">10.3) La copia simple de los </t>
    </r>
    <r>
      <rPr>
        <b/>
        <sz val="7"/>
        <color rgb="FF000000"/>
        <rFont val="Montserrat"/>
      </rPr>
      <t>contratos celebrados</t>
    </r>
    <r>
      <rPr>
        <sz val="7"/>
        <color rgb="FF000000"/>
        <rFont val="Montserrat"/>
      </rPr>
      <t xml:space="preserve"> con proveedores de servicios (transportistas y almacenistas) y las cartas de intención firmadas por las partes (el Solicitante, el proveedor y los clientes potenciales), en su caso</t>
    </r>
  </si>
  <si>
    <t>Artículo 50, fracción V y 51, fracción II, de la LH y; 44 y 45 del Reglamento.</t>
  </si>
  <si>
    <t>Copia simple</t>
  </si>
  <si>
    <t>La estimación de costos del presente requisito se justificó con el trámite existente  CRE-20-001-F vigente. En ese sentido, solo se establecen criterios de evaluación, los cuales no generan costos adicionales para los particulares.</t>
  </si>
  <si>
    <r>
      <rPr>
        <sz val="7"/>
        <color rgb="FF000000"/>
        <rFont val="Montserrat"/>
      </rPr>
      <t xml:space="preserve">11) </t>
    </r>
    <r>
      <rPr>
        <b/>
        <sz val="7"/>
        <color rgb="FF000000"/>
        <rFont val="Montserrat"/>
      </rPr>
      <t xml:space="preserve">Estudio de mercado: </t>
    </r>
    <r>
      <rPr>
        <sz val="7"/>
        <color rgb="FF000000"/>
        <rFont val="Montserrat"/>
      </rPr>
      <t>el Solicitante deberá presentar un estudio de mercado para llevar a cabo la actividad de comercialización de Petrolíferos o Petroquímicos, el cual deberá incluir, de manera enunciativa más no limitativa, lo siguiente:</t>
    </r>
  </si>
  <si>
    <t>5.3.1., fracción IV</t>
  </si>
  <si>
    <t>Artículo 50, fracción V, y; 51 fracción II, de la LH y  44 y 45 del Reglamento.</t>
  </si>
  <si>
    <t>11.1) Proyecciones anuales de la demanda que se pretenda atender de los próximos cinco años, expresada en toneladas o metros cúbicos, según corresponda.</t>
  </si>
  <si>
    <t>5.3.1., fracción IV, inciso i</t>
  </si>
  <si>
    <t>11.2) La memoria de cálculo y los criterios para la estimación de la demanda.</t>
  </si>
  <si>
    <t>5.3.1., fracción IV, inciso ii</t>
  </si>
  <si>
    <t>11.3) Estimaciones anuales de los volúmenes por Producto que se pretendan comercializar de los próximos cinco años, expresados en toneladas o metros cúbicos, según corresponda.</t>
  </si>
  <si>
    <t>5.3.1., fracción IV, inciso iii</t>
  </si>
  <si>
    <t>11.4) En caso de que se pretenda importar Producto, las estimaciones anuales de los volúmenes por cada Producto a importar de los próximos cinco años, expresados en toneladas o metros cúbicos, según corresponda.</t>
  </si>
  <si>
    <t>5.3.1., fracción IV, inciso iv</t>
  </si>
  <si>
    <t>11.5) La(s) área(s) geográfica(s) de influencia en donde se pretenda operar.</t>
  </si>
  <si>
    <t xml:space="preserve">12) Carta de Impacto Social: escrito libre firmado autógrafamente donde indique que no cuenta o desarrollará infraestructura para la actividad de comercialización. </t>
  </si>
  <si>
    <r>
      <rPr>
        <sz val="7"/>
        <color rgb="FF000000"/>
        <rFont val="Montserrat"/>
      </rPr>
      <t xml:space="preserve">13) Formato mediante el cual manifieste si el </t>
    </r>
    <r>
      <rPr>
        <b/>
        <sz val="7"/>
        <color rgb="FF000000"/>
        <rFont val="Montserrat"/>
      </rPr>
      <t>Grupo de Interés Económico</t>
    </r>
    <r>
      <rPr>
        <sz val="7"/>
        <color rgb="FF000000"/>
        <rFont val="Montserrat"/>
      </rPr>
      <t xml:space="preserve"> al que pertenece se encuentra en el supuesto de participación cruzada establecido en el artículo 83, párrafo segundo y tercero de la LH (</t>
    </r>
    <r>
      <rPr>
        <b/>
        <sz val="7"/>
        <color rgb="FF000000"/>
        <rFont val="Montserrat"/>
      </rPr>
      <t>“Anexo V Participación Cruzada</t>
    </r>
    <r>
      <rPr>
        <sz val="7"/>
        <color rgb="FF000000"/>
        <rFont val="Montserrat"/>
      </rPr>
      <t>” en formato .PDF firmado autógrafamente).</t>
    </r>
  </si>
  <si>
    <t>5.3.1., fracción V</t>
  </si>
  <si>
    <t>TOTALES</t>
  </si>
  <si>
    <t>ADICIONAL</t>
  </si>
  <si>
    <t>Referencia</t>
  </si>
  <si>
    <t>Referencias sueldos</t>
  </si>
  <si>
    <t>Concepto</t>
  </si>
  <si>
    <t>$/mensuales</t>
  </si>
  <si>
    <t>$/hora</t>
  </si>
  <si>
    <t>Sueldo servicios profesionales</t>
  </si>
  <si>
    <t>Sueldo promerio de abogados en México del Observatorio laboral consultado el 23 de julio de 2022 en la siguiente dirección electrónica: https://www.observatoriolaboral.gob.mx/static/estudios-publicaciones/Sociales.html</t>
  </si>
  <si>
    <t>Sueldo asistente administrativo</t>
  </si>
  <si>
    <t>Glassdor consultado el 23 de julio de 2022 en la siguiente dirección electrónica: https://www.glassdoor.com.mx/Sueldos/asistente-administrativo-sueldo-SRCH_KO0,24.htm#:~:text=El%20sueldo%20nacional%20promedio%20de%20un%20Asistente%20Administrativo,Asistente%20Administrativo%20informaron%20a%20Glassdoor%20de%20manera%20an%C3%B3nima.</t>
  </si>
  <si>
    <t>Servicios</t>
  </si>
  <si>
    <t>Servicio</t>
  </si>
  <si>
    <t>Internet</t>
  </si>
  <si>
    <t>Internet de 50 mbps ofrecido por Telmex. Precio consultado el 23 de julio de 2022 en la dirección https://telmex.com/web/hogar/</t>
  </si>
  <si>
    <t>Renta mensual de equipo de cómputo</t>
  </si>
  <si>
    <t>Renta de equipo de cómputo consultado el 23 de julio de 2022 en la siguiente dirección: https://www.it-service.mx/renta-de-computadoras.html</t>
  </si>
  <si>
    <t>Electricidad por uso de equipo de cómputo</t>
  </si>
  <si>
    <t>* Considerando un consumo de 65 watts por hora del equipo de cómputo</t>
  </si>
  <si>
    <t>Productos</t>
  </si>
  <si>
    <t>Costo unitario ($)</t>
  </si>
  <si>
    <t>Copia simple tamaño carta u oficio</t>
  </si>
  <si>
    <t>*Tomando como referencia los montos bajo la figura de productos autorizados por la Secretaría de Hacienda a las Secretarías de Estado, Órganos Administrativos Desconcentrados y Entidades Paraestatales de la Administración Pública Federal mediante oficio 349-B-004 del 11 de enero de 2022.</t>
  </si>
  <si>
    <t>Hoja impresa tamaño carta u oficio</t>
  </si>
  <si>
    <t>Precios 2022 Tarifa 1 CFE</t>
  </si>
  <si>
    <t>Mes</t>
  </si>
  <si>
    <t>Consumo Básico ($/kWh)</t>
  </si>
  <si>
    <t>Consumo Intermedio ($/kWh)</t>
  </si>
  <si>
    <t>Consumo Excedente ($/kWh)</t>
  </si>
  <si>
    <t>Enero</t>
  </si>
  <si>
    <t>Febrero</t>
  </si>
  <si>
    <t>Marzo</t>
  </si>
  <si>
    <t>Abril</t>
  </si>
  <si>
    <t>Mayo</t>
  </si>
  <si>
    <t>Junio</t>
  </si>
  <si>
    <t>Julio</t>
  </si>
  <si>
    <t>Agosto</t>
  </si>
  <si>
    <t>Septiembre</t>
  </si>
  <si>
    <t>Octubre</t>
  </si>
  <si>
    <t>Noviembre</t>
  </si>
  <si>
    <t>Diciembre</t>
  </si>
  <si>
    <t>Promedio</t>
  </si>
  <si>
    <t>Fuente: https://tarifasdeluz.mx/cfe-tarifas/domesticas-1</t>
  </si>
  <si>
    <t>TRÁMITE 2</t>
  </si>
  <si>
    <t>Solicitud de Permiso de Distribución por Medios Distintos a Ducto de Petrolíferos (excepto gas licuado de petróleo).</t>
  </si>
  <si>
    <t>Solicitantes que pretendan desarrollar la actividad de Distribución por medios distintos a ducto de petrolíferos, excepto Gas Licuado de Petróleo.</t>
  </si>
  <si>
    <t>64 días hábiles, una vez admitida a trámite la solicitud.</t>
  </si>
  <si>
    <t>Artículos 48, fracción II, 50 y 51 de la Ley de Hidrocarburos (LH); 5, fracción III, 7, 9 y 44 del Reglamento de las actividades a que se refiere el Título Tercero de la Ley de Hidocarburos (RATTLH).</t>
  </si>
  <si>
    <t>CRE-20-001-F</t>
  </si>
  <si>
    <t>Solicitud de Permiso de Distribución por Medios Distintos a Ducto de Petrolíferos (excepto gas licuado de petróleo). (CRE-20-001-F)</t>
  </si>
  <si>
    <t>5.2. y 5.4</t>
  </si>
  <si>
    <t>Formato No. 5 CRE_Solicitud de permiso de distribución por medios distintos a ducto de petrolíferos.</t>
  </si>
  <si>
    <t xml:space="preserve">b) Las personas físicas deberán presentar la constancia de situación fiscal que acredite el alta de la actividad de distribución de petrolíferos. </t>
  </si>
  <si>
    <t xml:space="preserve">1.1 Domicilio del Proyecto:  indicar el nombre de la calle, número, colonia, código postal, municipio o alcaldía y entidad federativa. </t>
  </si>
  <si>
    <t>5.4.1</t>
  </si>
  <si>
    <r>
      <rPr>
        <sz val="7"/>
        <color rgb="FF000000"/>
        <rFont val="Montserrat"/>
      </rPr>
      <t xml:space="preserve">2) </t>
    </r>
    <r>
      <rPr>
        <b/>
        <sz val="7"/>
        <color rgb="FF000000"/>
        <rFont val="Montserrat"/>
      </rPr>
      <t>Pago de derechos y/o aprovechamientos</t>
    </r>
    <r>
      <rPr>
        <sz val="7"/>
        <color rgb="FF000000"/>
        <rFont val="Montserrat"/>
      </rPr>
      <t>: anexar el comprobante original digitalizado del pago de derechos y aprovechamientos (en formato .PDF), el cual deberá incluir los datos del Solicitante y encontrarse vigente a la fecha de ingreso de la solicitud. El pago correspondiente se realizará mediante el sistema e5cinco de la Comisión.</t>
    </r>
  </si>
  <si>
    <t>Artículo 9 del RATTLH.</t>
  </si>
  <si>
    <r>
      <rPr>
        <sz val="7"/>
        <color rgb="FF000000"/>
        <rFont val="Montserrat"/>
      </rPr>
      <t xml:space="preserve">6) </t>
    </r>
    <r>
      <rPr>
        <b/>
        <sz val="7"/>
        <color rgb="FF000000"/>
        <rFont val="Montserrat"/>
      </rPr>
      <t>Manifestación de conocimiento y cumplimiento regulatorio</t>
    </r>
    <r>
      <rPr>
        <sz val="7"/>
        <color rgb="FF000000"/>
        <rFont val="Montserrat"/>
      </rPr>
      <t xml:space="preserve"> (“Anexo VI Conocimiento y Cumplimiento Regulatorio COM y Anexo VI Conocimiento y Cumplimiento Regulatorio DOM” según corresponda, en formato .PDF firmado autógrafamente) de la siguiente manera: [...]</t>
    </r>
  </si>
  <si>
    <r>
      <t xml:space="preserve">6) </t>
    </r>
    <r>
      <rPr>
        <b/>
        <sz val="7"/>
        <rFont val="Montserrat"/>
      </rPr>
      <t>Original digitalizado de la opinión del cumplimiento de obligaciones fiscales</t>
    </r>
    <r>
      <rPr>
        <sz val="7"/>
        <rFont val="Montserrat"/>
      </rPr>
      <t xml:space="preserve">,  en la que la situación fiscal del solicitante sea positiva, de conformidad con el artículo 32-D del Código Fiscal de la Federacióny la Resolución Miscelánea Fiscal al momento de la solicitud del trámite. </t>
    </r>
  </si>
  <si>
    <r>
      <t xml:space="preserve">7) Adjuntar a la solicitud la </t>
    </r>
    <r>
      <rPr>
        <b/>
        <sz val="7"/>
        <rFont val="Montserrat"/>
      </rPr>
      <t>memoria técnica descriptiva</t>
    </r>
    <r>
      <rPr>
        <sz val="7"/>
        <rFont val="Montserrat"/>
      </rPr>
      <t>: documento en donde se describan los detalles del proyecto del Sistema de Distribución a desarrollar, congruentes con el Dictamen de diseño de instalaciones referido en el inciso x de la presente fracción (escrito libre en formato .PDF firmado autógrafamente).</t>
    </r>
  </si>
  <si>
    <t>5.4.6</t>
  </si>
  <si>
    <t>Artículo 50, fracción III y 51, fracciones I y II de la LH</t>
  </si>
  <si>
    <r>
      <t xml:space="preserve">8) </t>
    </r>
    <r>
      <rPr>
        <b/>
        <sz val="7"/>
        <rFont val="Montserrat"/>
      </rPr>
      <t>Planos:</t>
    </r>
    <r>
      <rPr>
        <sz val="7"/>
        <rFont val="Montserrat"/>
      </rPr>
      <t xml:space="preserve"> adjuntar los planos del desarrollo del proyecto del Sistema de Distribución, debidamente firmados y aprobados por el proyectista; así como, revisado y aprobado por el tercero especialista autorizado por la ASEA (en formato .PDF).</t>
    </r>
  </si>
  <si>
    <t>5.4.7</t>
  </si>
  <si>
    <r>
      <t xml:space="preserve">9) </t>
    </r>
    <r>
      <rPr>
        <b/>
        <sz val="7"/>
        <rFont val="Montserrat"/>
      </rPr>
      <t>Descripción de la construcción</t>
    </r>
    <r>
      <rPr>
        <sz val="7"/>
        <rFont val="Montserrat"/>
      </rPr>
      <t>: documento original digitalizado sobre los procedimientos genéricos de construcción (en formato .PDF).</t>
    </r>
  </si>
  <si>
    <t>5.4.8</t>
  </si>
  <si>
    <r>
      <t xml:space="preserve">10) </t>
    </r>
    <r>
      <rPr>
        <b/>
        <sz val="7"/>
        <rFont val="Montserrat"/>
      </rPr>
      <t>Programa de ejecución del proyecto</t>
    </r>
    <r>
      <rPr>
        <sz val="7"/>
        <rFont val="Montserrat"/>
      </rPr>
      <t>: adjuntar el cronograma que establezca el plazo que tardará en ejecutar el proyecto, las fechas y etapas del proyecto (en formatos .PDF firmado autógrafamente y .XLSX).</t>
    </r>
  </si>
  <si>
    <t>5.4.9</t>
  </si>
  <si>
    <t>PDF Firmado autógrafamente y .XLSX</t>
  </si>
  <si>
    <r>
      <t xml:space="preserve">11) </t>
    </r>
    <r>
      <rPr>
        <b/>
        <sz val="7"/>
        <rFont val="Montserrat"/>
      </rPr>
      <t>Sistema de Telemedición</t>
    </r>
    <r>
      <rPr>
        <sz val="7"/>
        <rFont val="Montserrat"/>
      </rPr>
      <t>: escrito libre (en formato .PDF firmado autógrafamente) de descripción del sistema de telemedición, especificando su funcionamiento y el proceso de medición</t>
    </r>
  </si>
  <si>
    <t>5.4.11</t>
  </si>
  <si>
    <t>5.4.12</t>
  </si>
  <si>
    <t>Artículos 50, fracción V y 51, fracción II, de la LH.</t>
  </si>
  <si>
    <r>
      <t xml:space="preserve">14) </t>
    </r>
    <r>
      <rPr>
        <b/>
        <sz val="7"/>
        <rFont val="Montserrat"/>
      </rPr>
      <t>Formato “</t>
    </r>
    <r>
      <rPr>
        <b/>
        <i/>
        <sz val="7"/>
        <rFont val="Montserrat"/>
      </rPr>
      <t>ANEXO VII Compromiso de Seguros</t>
    </r>
    <r>
      <rPr>
        <b/>
        <sz val="7"/>
        <rFont val="Montserrat"/>
      </rPr>
      <t>”</t>
    </r>
    <r>
      <rPr>
        <sz val="7"/>
        <rFont val="Montserrat"/>
      </rPr>
      <t>, mediante el cual el posible Permisionario se compromete a la contratación de seguros o, en su caso, pólizas de seguros de cobertura, mediante la cual se comprometa a contar con las garantías o seguros de responsabilidad.</t>
    </r>
  </si>
  <si>
    <t>5.4.13</t>
  </si>
  <si>
    <t>Artículo 50, fracción IV de la LH</t>
  </si>
  <si>
    <r>
      <t xml:space="preserve">15) Adjuntar el </t>
    </r>
    <r>
      <rPr>
        <b/>
        <sz val="7"/>
        <rFont val="Montserrat"/>
      </rPr>
      <t>dictamen de diseño de instalaciones de una Unidad de Verificación acreditada y aprobada por la Agencia</t>
    </r>
    <r>
      <rPr>
        <sz val="7"/>
        <rFont val="Montserrat"/>
      </rPr>
      <t xml:space="preserve"> en el que conste que la ingeniería básica extendida de las instalaciones del proyecto conceptual del Sistema de Distribución se realizó conforme a lo establecido en la NOM-006-ASEA-2017; y que cuenta con las condiciones apropiadas para llevar a cabo la actividad de distribución de Petrolíferos por medios distintos a ducto (en formato .PDF).</t>
    </r>
  </si>
  <si>
    <t>5.4.14</t>
  </si>
  <si>
    <t>Artículo 51, fracción I de la LH</t>
  </si>
  <si>
    <r>
      <t xml:space="preserve">16) </t>
    </r>
    <r>
      <rPr>
        <b/>
        <sz val="7"/>
        <rFont val="Montserrat"/>
      </rPr>
      <t xml:space="preserve">Manual de operación, mantenimiento y seguridad: </t>
    </r>
    <r>
      <rPr>
        <sz val="7"/>
        <rFont val="Montserrat"/>
      </rPr>
      <t>adjuntar el manual en donde se especifiquen la operación, el mantenimiento y la seguridad del Sistema de Distribución (en formato .PDF).</t>
    </r>
  </si>
  <si>
    <t>5.4.15</t>
  </si>
  <si>
    <t>Artículos 50, fracción III y 51, fracción I.</t>
  </si>
  <si>
    <r>
      <rPr>
        <sz val="7"/>
        <color rgb="FF000000"/>
        <rFont val="Montserrat"/>
      </rPr>
      <t>17)</t>
    </r>
    <r>
      <rPr>
        <b/>
        <sz val="7"/>
        <color rgb="FF000000"/>
        <rFont val="Montserrat"/>
      </rPr>
      <t xml:space="preserve"> Ubicación geográfica del Proyecto: anexar el mapa de las instalaciones (en archivo .KMZ), en el que se identifiquen las coordenadas georreferenciadas del polígono que abarca el proyecto del Sistema de Distribución, el cual deberá incluir las rutas de distribución.</t>
    </r>
  </si>
  <si>
    <t>5.4.2</t>
  </si>
  <si>
    <t>Artículo 50, fracción I de la LH y 44 del RATTLH.</t>
  </si>
  <si>
    <t>KMZ</t>
  </si>
  <si>
    <t xml:space="preserve">18) Ingresar el documento digitalizado que acredite la legítima propiedad o posesión del predio donde se pretende realizar el proyecto. </t>
  </si>
  <si>
    <t>5.4.3</t>
  </si>
  <si>
    <t>Artículo 50, fracción I y V de la LH y 44 del RATTLH.</t>
  </si>
  <si>
    <t>Documento digitalizado</t>
  </si>
  <si>
    <r>
      <t xml:space="preserve">19) </t>
    </r>
    <r>
      <rPr>
        <b/>
        <sz val="7"/>
        <rFont val="Montserrat"/>
      </rPr>
      <t>Documento que describa las instalaciones complementarias del sistema.</t>
    </r>
  </si>
  <si>
    <t>5.4.4., fracción  ii</t>
  </si>
  <si>
    <t>Artículo 50, fracción III y 51, fracciones I y II de la LH y; 44 del RATTLH.</t>
  </si>
  <si>
    <r>
      <t>20)</t>
    </r>
    <r>
      <rPr>
        <b/>
        <sz val="7"/>
        <rFont val="Montserrat"/>
      </rPr>
      <t xml:space="preserve"> Estudio de inversión del plan de negocios.</t>
    </r>
  </si>
  <si>
    <t>5.4.5</t>
  </si>
  <si>
    <t>Articulos 50, fracción V de la LH y 51, fracción IV del RATTLH.</t>
  </si>
  <si>
    <t>XLSX y otros.</t>
  </si>
  <si>
    <r>
      <t>21)</t>
    </r>
    <r>
      <rPr>
        <b/>
        <sz val="7"/>
        <rFont val="Montserrat"/>
      </rPr>
      <t xml:space="preserve"> Carta compromiso de presentación de docmentación soporte del monto de la inversión efectivamente realizada.</t>
    </r>
  </si>
  <si>
    <t>22) Documentación de la Flotilla: en caso de incluir una Flotilla para la entrega de los Petrolíferos asociada al trámite de la solicitud de permiso de Distribución, incluir lo siguiente:</t>
  </si>
  <si>
    <t>5.4.10</t>
  </si>
  <si>
    <r>
      <rPr>
        <sz val="7"/>
        <color rgb="FF000000"/>
        <rFont val="Montserrat"/>
      </rPr>
      <t xml:space="preserve">22.1 </t>
    </r>
    <r>
      <rPr>
        <b/>
        <sz val="7"/>
        <color rgb="FF000000"/>
        <rFont val="Montserrat"/>
      </rPr>
      <t xml:space="preserve">Constancia de registro de la póliza de seguro ante la ASEA </t>
    </r>
    <r>
      <rPr>
        <sz val="7"/>
        <color rgb="FF000000"/>
        <rFont val="Montserrat"/>
      </rPr>
      <t>o, en su caso, el acuse de la solicitud de dicha Constancia ante la ASEA y la copia de sus respectivos anexos (en formato .PDF).</t>
    </r>
  </si>
  <si>
    <t>5.4.10., fracción i</t>
  </si>
  <si>
    <t>Artículo 50, fracción IV de la LH y 44 del RATTLH.</t>
  </si>
  <si>
    <r>
      <rPr>
        <b/>
        <sz val="7"/>
        <color rgb="FF000000"/>
        <rFont val="Montserrat"/>
      </rPr>
      <t>22.2 Factura que acredite la propiedad/posesión:</t>
    </r>
    <r>
      <rPr>
        <sz val="7"/>
        <color rgb="FF000000"/>
        <rFont val="Montserrat"/>
      </rPr>
      <t xml:space="preserve"> archivo original digitalizado de la documentación que sustente la legítima propiedad o posesión de cada uno de los vehículos (en formato .PDF).</t>
    </r>
  </si>
  <si>
    <t>5.4.10., fracción ii</t>
  </si>
  <si>
    <t>Artículo 50, fracción III de la LH y 44 del RATTLH.</t>
  </si>
  <si>
    <r>
      <rPr>
        <b/>
        <sz val="7"/>
        <color rgb="FF000000"/>
        <rFont val="Montserrat"/>
      </rPr>
      <t>22.3. La documentación que avale el cumplimiento de las disposiciones aplicables en materia de comunicaciones y transportes y/o de las disposiciones aplicables en la materia</t>
    </r>
    <r>
      <rPr>
        <sz val="7"/>
        <color rgb="FF000000"/>
        <rFont val="Montserrat"/>
      </rPr>
      <t xml:space="preserve"> que en su caso emita la ASEA (en formato .PDF).</t>
    </r>
  </si>
  <si>
    <t>5.4.10., fracción iii</t>
  </si>
  <si>
    <t>Artículo 50, fracción V de la LH y 44 del RATTLH.</t>
  </si>
  <si>
    <t>5.4.10., fracción v</t>
  </si>
  <si>
    <t>Artículo 50, fracciones III y V de la LH y 44 del RATTLH.</t>
  </si>
  <si>
    <t>23) Evaluación de Impacto Social:  anexar el archivo original digitalizado (en formato .PDF) del acuse de recibo de la solicitud de Evaluación de Impacto Social que se presente a la Secretaría de Energía, así como original digitalizado de la Evaluación de Impacto Social ingresada (formato .PDF). </t>
  </si>
  <si>
    <t>5.4.16</t>
  </si>
  <si>
    <t>Artículo 121 de la LH</t>
  </si>
  <si>
    <t>Adicional</t>
  </si>
  <si>
    <t>TRÁMITE 3</t>
  </si>
  <si>
    <t>Modificación del título de permiso de comercialización de petrolíferos (excepto gas licuado de petróleo) o petroquímicos.</t>
  </si>
  <si>
    <t>Obligatorio para los interesados en realizar cambios sustanciales en los términos y condiciones del permiso.</t>
  </si>
  <si>
    <t>Hasta el fin de vigencia del permiso respectivo, o hasta que medie otra modificación de permiso del mismo tipo.</t>
  </si>
  <si>
    <t>Permisionarios que se encuentren desarrollando la actividad de Comercialización de Petrolíferos (excepto gas licuado de petróleo) o Petroquímicos.</t>
  </si>
  <si>
    <t>Artículos 48, fracción II, 50, 51 y 53 de la Ley de Hidrocarburos (LH); 5, fracción V, 7, 44 y 48 del Reglamento de las actividades a que se refiere el Título Tercero de la Ley de Hidocarburos (RATTLH).</t>
  </si>
  <si>
    <t>CRE-20-002-I</t>
  </si>
  <si>
    <t>Modificación del título de permiso de comercialización de petrolíferos (excepto gas licuado de petróleo) o petroquímicos. (CRE-20-002-I)</t>
  </si>
  <si>
    <r>
      <rPr>
        <b/>
        <sz val="7"/>
        <rFont val="Montserrat"/>
      </rPr>
      <t>1.</t>
    </r>
    <r>
      <rPr>
        <sz val="7"/>
        <rFont val="Montserrat"/>
      </rPr>
      <t xml:space="preserve"> Estar al corriente de la totalidad de sus obligaciones, incluyendo las obligaciones que se desprenden de la Ley de Ingresos de la Federación del ejercicio fiscal que corresponda y el pago de aprovechamientos por supervisión anual. Para ello se deberá </t>
    </r>
    <r>
      <rPr>
        <b/>
        <sz val="7"/>
        <rFont val="Montserrat"/>
      </rPr>
      <t>adjuntar los comprobantes de los pagos realizados durante la vigencia del permiso objeto de modificación</t>
    </r>
    <r>
      <rPr>
        <sz val="7"/>
        <rFont val="Montserrat"/>
      </rPr>
      <t>.</t>
    </r>
  </si>
  <si>
    <t>7.2.1</t>
  </si>
  <si>
    <t>Articulos 53 de la LH;  y 34 de la LORCME.</t>
  </si>
  <si>
    <t>Archivo original digitalizado.</t>
  </si>
  <si>
    <t>Artículo 48 del RATTLH</t>
  </si>
  <si>
    <t>La estimación de costos del presente requisito se justificó con el trámite existente  CRE-20-002-I vigente. En ese sentido, solo se establecen criterios de evaluación, los cuales no generan costos adicionales para los particulares.</t>
  </si>
  <si>
    <r>
      <rPr>
        <b/>
        <sz val="7"/>
        <color rgb="FF000000"/>
        <rFont val="Montserrat"/>
      </rPr>
      <t>2.</t>
    </r>
    <r>
      <rPr>
        <sz val="7"/>
        <color rgb="FF000000"/>
        <rFont val="Montserrat"/>
      </rPr>
      <t xml:space="preserve"> Realizar el </t>
    </r>
    <r>
      <rPr>
        <b/>
        <sz val="7"/>
        <color rgb="FF000000"/>
        <rFont val="Montserrat"/>
      </rPr>
      <t xml:space="preserve">pago de derechos y aprovechamientos por concepto de modificación </t>
    </r>
    <r>
      <rPr>
        <sz val="7"/>
        <color rgb="FF000000"/>
        <rFont val="Montserrat"/>
      </rPr>
      <t>conforme al sistema e5cinco de la Comisión, el cual debe incluir los datos del titular del permiso.</t>
    </r>
  </si>
  <si>
    <t>7.2.2</t>
  </si>
  <si>
    <t>Artículo 48 del Reglamento.</t>
  </si>
  <si>
    <t>2.1. Adjuntar a la solicitud de modificación, el archivo original digitalizado del comprobante de pago de derechos y aprovechamientos, el cual deberá estar vigente a la fecha de ingreso de la solicitud.</t>
  </si>
  <si>
    <t>7.2.3, fracción iv</t>
  </si>
  <si>
    <r>
      <rPr>
        <b/>
        <sz val="7"/>
        <rFont val="Montserrat"/>
      </rPr>
      <t>3. Llenar</t>
    </r>
    <r>
      <rPr>
        <sz val="7"/>
        <rFont val="Montserrat"/>
      </rPr>
      <t xml:space="preserve"> los campos del </t>
    </r>
    <r>
      <rPr>
        <b/>
        <sz val="7"/>
        <rFont val="Montserrat"/>
      </rPr>
      <t>formulario electrónico</t>
    </r>
    <r>
      <rPr>
        <sz val="7"/>
        <rFont val="Montserrat"/>
      </rPr>
      <t xml:space="preserve"> habilitado en la </t>
    </r>
    <r>
      <rPr>
        <b/>
        <sz val="7"/>
        <rFont val="Montserrat"/>
      </rPr>
      <t xml:space="preserve">OPE para realizar la solicitud de modificación </t>
    </r>
    <r>
      <rPr>
        <sz val="7"/>
        <rFont val="Montserrat"/>
      </rPr>
      <t>del permiso correspondiente y adjuntar los documentos requeridos.</t>
    </r>
  </si>
  <si>
    <t>7.2.3, fracción i</t>
  </si>
  <si>
    <t>Artículos 50 fracc I, II,  IV y V de la LH, 44, 45, 48 y 58 del Reglamento.</t>
  </si>
  <si>
    <t>Formulario Electrónico OPE</t>
  </si>
  <si>
    <r>
      <rPr>
        <b/>
        <sz val="7"/>
        <rFont val="Montserrat"/>
      </rPr>
      <t>4.  Llenar y adjuntar el formato “ANEXO IX Carta Compromiso Modificación”</t>
    </r>
    <r>
      <rPr>
        <sz val="7"/>
        <rFont val="Montserrat"/>
      </rPr>
      <t xml:space="preserve"> (en formato .PDF firmado autógrafamente).</t>
    </r>
  </si>
  <si>
    <t>7.2.5</t>
  </si>
  <si>
    <t>Artículo 50, fracción V y 51, fracción II de la LH; 44, 45 y 48 del Reglamento</t>
  </si>
  <si>
    <r>
      <rPr>
        <b/>
        <sz val="7"/>
        <rFont val="Montserrat"/>
      </rPr>
      <t xml:space="preserve">5. Llenar y adjuntar el “Anexo IV Formato de Estructura Accionaria" </t>
    </r>
    <r>
      <rPr>
        <sz val="7"/>
        <rFont val="Montserrat"/>
      </rPr>
      <t>(en formatos .PDF firmado autógrafamente y .XLSX), identificando la participación en porcentaje de cada socio o accionista desglosado hasta persona física, conforme a lo establecido en la disposición 5.2.1., fracción V, de las presentes DACG.</t>
    </r>
  </si>
  <si>
    <t>7.2.6</t>
  </si>
  <si>
    <t>Arículos 50, fracción V y 83 de la LH, 44 y 48 del Reglamento.</t>
  </si>
  <si>
    <t>.XLSX y PDF Firmado autógrafamente.</t>
  </si>
  <si>
    <r>
      <rPr>
        <b/>
        <sz val="7"/>
        <rFont val="Montserrat"/>
      </rPr>
      <t xml:space="preserve">6. En caso de que el titular del permiso </t>
    </r>
    <r>
      <rPr>
        <sz val="7"/>
        <rFont val="Montserrat"/>
      </rPr>
      <t xml:space="preserve">resultante de la solicitud de modificación </t>
    </r>
    <r>
      <rPr>
        <b/>
        <sz val="7"/>
        <rFont val="Montserrat"/>
      </rPr>
      <t>pertenezca a un Grupo de Interés Económico deberá, llenar y adjuntar el formato “ANEXO II Permisos Grupo de Interés Económico”</t>
    </r>
    <r>
      <rPr>
        <sz val="7"/>
        <rFont val="Montserrat"/>
      </rPr>
      <t xml:space="preserve"> (formatos .PDF firmado autógrafamente y .XLSX)</t>
    </r>
  </si>
  <si>
    <r>
      <rPr>
        <b/>
        <sz val="7"/>
        <rFont val="Montserrat"/>
      </rPr>
      <t>7. En caso de que el titular del permiso</t>
    </r>
    <r>
      <rPr>
        <sz val="7"/>
        <rFont val="Montserrat"/>
      </rPr>
      <t xml:space="preserve"> resultante de la solicitud de modificación </t>
    </r>
    <r>
      <rPr>
        <b/>
        <sz val="7"/>
        <rFont val="Montserrat"/>
      </rPr>
      <t>pertenezca a un Grupo de Interés Económico deberá, llenar y adjuntar el formato  “ANEXO V Participación Cruzada”</t>
    </r>
    <r>
      <rPr>
        <sz val="7"/>
        <rFont val="Montserrat"/>
      </rPr>
      <t xml:space="preserve"> (formato .PDF firmado autógrafamente).</t>
    </r>
  </si>
  <si>
    <t>Requisitos Particulares Modalidad de Cesión</t>
  </si>
  <si>
    <t>Fundamento</t>
  </si>
  <si>
    <r>
      <rPr>
        <b/>
        <sz val="7"/>
        <rFont val="Montserrat"/>
      </rPr>
      <t xml:space="preserve">8. Llenar y adjuntar el formato “Anexo VIII Manifestación Cedente” </t>
    </r>
    <r>
      <rPr>
        <sz val="7"/>
        <rFont val="Montserrat"/>
      </rPr>
      <t>(en formato .pdf).</t>
    </r>
  </si>
  <si>
    <t>7.3.1., fracción i</t>
  </si>
  <si>
    <t>Artículos 50, fracción V y 53 de la LH; 44 y 48 del Reglamento.</t>
  </si>
  <si>
    <r>
      <rPr>
        <b/>
        <sz val="7"/>
        <rFont val="Montserrat"/>
      </rPr>
      <t xml:space="preserve">9. Adjuntar la documentación soporte de la acreditación de la personalidad jurídica ante la Comisión </t>
    </r>
    <r>
      <rPr>
        <sz val="7"/>
        <rFont val="Montserrat"/>
      </rPr>
      <t>a la que refiere la disposición 7.2.1, fracción III, sub fracción v de estas DACG (en formato .PDF).</t>
    </r>
  </si>
  <si>
    <t xml:space="preserve">7.3.1 fracción ii </t>
  </si>
  <si>
    <t>Artículos 50, fracción V y 53 de la LH; 44, 48, 49 y 58 del Reglamento.</t>
  </si>
  <si>
    <t>Reglas Generales de la OPE</t>
  </si>
  <si>
    <r>
      <rPr>
        <b/>
        <sz val="7"/>
        <rFont val="Montserrat"/>
      </rPr>
      <t xml:space="preserve">10. Adjuntar el contrato de cesión original digitalizado (en formato .PDF), debidamente formalizado ante corredor o notario público, en el que se haga constar que el permisionario cede el permiso al cesionario. </t>
    </r>
    <r>
      <rPr>
        <sz val="7"/>
        <rFont val="Montserrat"/>
      </rPr>
      <t>Dicho contrato deberá estar sujeto a condición suspensiva, por lo que la cesión no surtirá efectos sino hasta que la Comisión autorice la cesión del permiso en términos del artículo 53 de la LH.  El contrato, no deberá exceder el plazo de 1 año previo a su celebración. El cesionario no podrá ejercer los derechos adquiridos hasta en tanto no se haya dado cumplimiento a lo señalado en el párrafo anterior.</t>
    </r>
  </si>
  <si>
    <t>7.3.1 fracción iii</t>
  </si>
  <si>
    <t>Requisitos Particulares Modalidad de Sucesión</t>
  </si>
  <si>
    <t>8. Llenar y adjuntar el formato “Anexo XI Manifestación Heredero”.</t>
  </si>
  <si>
    <t>7.3.2, fracción i</t>
  </si>
  <si>
    <t>7.3.2, fracción ii</t>
  </si>
  <si>
    <r>
      <rPr>
        <b/>
        <sz val="7"/>
        <rFont val="Montserrat"/>
      </rPr>
      <t>10. Documento original digitalizado</t>
    </r>
    <r>
      <rPr>
        <sz val="7"/>
        <rFont val="Montserrat"/>
      </rPr>
      <t xml:space="preserve"> (en formato .PDF) </t>
    </r>
    <r>
      <rPr>
        <b/>
        <sz val="7"/>
        <rFont val="Montserrat"/>
      </rPr>
      <t>expedido por notario público o autoridad judicial, que acredite que han sido adjudicados los derechos hereditarios correspondientes al permiso y a su calidad de heredero, en favor del solicitante. En</t>
    </r>
    <r>
      <rPr>
        <sz val="7"/>
        <rFont val="Montserrat"/>
      </rPr>
      <t xml:space="preserve"> caso de que los derechos hereditarios hayan sido adjudicados a una persona moral, deberá presentar el documento original digitalizado que haga constar el acto jurídico en virtud del cual se constituye la sociedad, así como el instrumento notarial mediante el cual se acreditó la personalidad jurídica del representante legal en la OPE en formato .PDF. 
Para que el interesado se encuentre en condiciones de llevar a cabo la modificación de permiso por sucesión, deberá iniciar el trámite y presentar los requisitos referidos anteriormente ante la Comisión, en un plazo máximo de 30 (treinta) días hábiles posteriores a la conclusión del juicio sucesorio o el proceso notarial correspondiente.</t>
    </r>
  </si>
  <si>
    <t>7.3.2, fracción iii</t>
  </si>
  <si>
    <t>Requisitos Particulares Modalidad de Fusión</t>
  </si>
  <si>
    <r>
      <t xml:space="preserve">8. </t>
    </r>
    <r>
      <rPr>
        <b/>
        <sz val="7"/>
        <color theme="1"/>
        <rFont val="Montserrat"/>
      </rPr>
      <t>Llenar y adjuntar el formato “ANEXO IX Carta Compromiso Modifcación”.</t>
    </r>
  </si>
  <si>
    <t>7.3.3, fracción  i</t>
  </si>
  <si>
    <t>Artículos 50, fracción V de la LH; 44 y 48 del Reglamento.</t>
  </si>
  <si>
    <t>9. Acta de fusión protocolizada ante notario público</t>
  </si>
  <si>
    <t>7.3.3, fracción ii, inciso a</t>
  </si>
  <si>
    <t>Original digitalizado en formato PDF</t>
  </si>
  <si>
    <t>10. La inscripción de la fusión en el Registro Público de Comercio.</t>
  </si>
  <si>
    <t>7.3.3, fracción ii, inciso b</t>
  </si>
  <si>
    <t>Requisitos Particulares Modalidad de Cambio de Estructura Accionaria que Implique Cambio de Control</t>
  </si>
  <si>
    <t xml:space="preserve">8. Llenar y adjuntar el formato “ANEXO XIII Manifestación Cambio Estructura”, </t>
  </si>
  <si>
    <t>7.3.4, fracción i</t>
  </si>
  <si>
    <t>9. La escritura pública protocolizada ante notario público.</t>
  </si>
  <si>
    <t>7.3.4, fracción i, inciso a</t>
  </si>
  <si>
    <t>10. La inscripción en el Registro Público de Comercio del cambio en la estructura accionaria que impliquen cambio de control.</t>
  </si>
  <si>
    <t>7.3.4, fracción i, inciso b</t>
  </si>
  <si>
    <t>Requisitos Particulares Modalidad de Escisión</t>
  </si>
  <si>
    <t>8. Llenar y adjuntar el formato “ANEXO XIV Manifestación Escisión”.</t>
  </si>
  <si>
    <t>7.3.5, fracción i</t>
  </si>
  <si>
    <t>9. El acta de escisión protocolizada ante notario público.</t>
  </si>
  <si>
    <t>7.3.5, fracción ii, inciso a</t>
  </si>
  <si>
    <t>10. La inscripción de la escisión en el Registro Público de Comercio.</t>
  </si>
  <si>
    <t>7.3.5, fracción ii, inciso b</t>
  </si>
  <si>
    <t>Requisitos Particulares Modifición por Transformación de la Sociedad Mercantil</t>
  </si>
  <si>
    <t xml:space="preserve">8. Llenar y adjuntar el formato “ANEXO XV Manifestación Transformación Mercantil”, mediante el cual manifieste bajo protesta de decir verdad lo siguiente: </t>
  </si>
  <si>
    <t>7.3.6, fracción i</t>
  </si>
  <si>
    <t>9. Instrumento jurídico protocolizado que acredite el cambio de tipo de sociedad mercantil.</t>
  </si>
  <si>
    <t>7.3.6, fracción ii, inciso a</t>
  </si>
  <si>
    <t>10. La inscripción del cambio de tipo de sociedad mercantil del en el Registro Público de Comercio.</t>
  </si>
  <si>
    <t>7.3.6, fracción ii, inciso b</t>
  </si>
  <si>
    <t>Total</t>
  </si>
  <si>
    <t>TRÁMITE 4</t>
  </si>
  <si>
    <t xml:space="preserve"> Modificación del Permiso de Distribución por Medios Distintos a Ducto de Petrolíferos (excepto gas licuado de petróleo).</t>
  </si>
  <si>
    <t>Permisionarios que se encuentren desarrollando la actividad de Distribución de Petrolíferos por medios distintos a ducto.</t>
  </si>
  <si>
    <t>Artículos 48, fracción II, 50, 51 y 53 de la Ley de Hidrocarburos (LH); 5, fracción III, 7, 44 y 48 del Reglamento de las actividades a que se refiere el Título Tercero de la Ley de Hidocarburos (RATTLH).</t>
  </si>
  <si>
    <t>CRE-20-002-F</t>
  </si>
  <si>
    <t>Modificación del Permiso de Distribución por Medios Distintos a Ducto de Petrolíferos (excepto gas licuado de petróleo). (CRE-20-002-F)</t>
  </si>
  <si>
    <t>Artículos 53 de la LH y 48 del RATTLH</t>
  </si>
  <si>
    <t>La estimación de costos del presente requisito se justificó con el trámite existente  CRE-20-002-F vigente. En ese sentido, solo se establecen criterios de evaluación, los cuales no generan costos adicionales para los particulares.</t>
  </si>
  <si>
    <t>Formulatio Electrónico OPE</t>
  </si>
  <si>
    <r>
      <rPr>
        <b/>
        <sz val="7"/>
        <rFont val="Montserrat"/>
      </rPr>
      <t xml:space="preserve">6. Llenar y adjuntar a la solicitud de Modificación el “Anexo X Compromiso Mantenimiento Seguros" </t>
    </r>
    <r>
      <rPr>
        <sz val="7"/>
        <rFont val="Montserrat"/>
      </rPr>
      <t xml:space="preserve">(en formato .PDF firmado autógrafamente), donde el titular del permiso (ya sea el originalmente autorizado por la Comisión o el derivado de la solicitud de modificación) se comprometa a contratar y mantener vigentes todos y cada uno de los seguros que sean necesarios para cubrir la responsabilidad civil en la que pudiera incurrir. </t>
    </r>
  </si>
  <si>
    <t>Articulos 50, fracción IV y 53 de la LH; 44 y 48 del Reglamento.</t>
  </si>
  <si>
    <r>
      <rPr>
        <b/>
        <sz val="7"/>
        <rFont val="Montserrat"/>
      </rPr>
      <t xml:space="preserve">7. Llenar y adjuntar el formato “Anexo VIII Manifestación Cedente” </t>
    </r>
    <r>
      <rPr>
        <sz val="7"/>
        <rFont val="Montserrat"/>
      </rPr>
      <t>(en formato .pdf).</t>
    </r>
  </si>
  <si>
    <r>
      <rPr>
        <b/>
        <sz val="7"/>
        <rFont val="Montserrat"/>
      </rPr>
      <t xml:space="preserve">8. Adjuntar la documentación soporte de la acreditación de la personalidad jurídica ante la Comisión </t>
    </r>
    <r>
      <rPr>
        <sz val="7"/>
        <rFont val="Montserrat"/>
      </rPr>
      <t>a la que refiere la disposición 7.2.1, fracción III, sub fracción v de estas DACG (en formato .PDF).</t>
    </r>
  </si>
  <si>
    <r>
      <rPr>
        <b/>
        <sz val="7"/>
        <rFont val="Montserrat"/>
      </rPr>
      <t xml:space="preserve">9. Adjuntar el contrato de cesión original digitalizado (en formato .PDF), debidamente formalizado ante corredor o notario público, en el que se haga constar que el permisionario cede el permiso al cesionario. </t>
    </r>
    <r>
      <rPr>
        <sz val="7"/>
        <rFont val="Montserrat"/>
      </rPr>
      <t>Dicho contrato deberá estar sujeto a condición suspensiva, por lo que la cesión no surtirá efectos sino hasta que la Comisión autorice la cesión del permiso en términos del artículo 53 de la LH.  El contrato, no deberá exceder el plazo de 1 año previo a su celebración. El cesionario no podrá ejercer los derechos adquiridos hasta en tanto no se haya dado cumplimiento a lo señalado en el párrafo anterior.</t>
    </r>
  </si>
  <si>
    <t>7. Llenar y adjuntar el formato “Anexo XI Manifestación Heredero”.</t>
  </si>
  <si>
    <t>Sin antecedentes</t>
  </si>
  <si>
    <r>
      <rPr>
        <b/>
        <sz val="7"/>
        <rFont val="Montserrat"/>
      </rPr>
      <t>9. Documento original digitalizado</t>
    </r>
    <r>
      <rPr>
        <sz val="7"/>
        <rFont val="Montserrat"/>
      </rPr>
      <t xml:space="preserve"> (en formato .PDF) </t>
    </r>
    <r>
      <rPr>
        <b/>
        <sz val="7"/>
        <rFont val="Montserrat"/>
      </rPr>
      <t>expedido por notario público o autoridad judicial, que acredite que han sido adjudicados los derechos hereditarios correspondientes al permiso y a su calidad de heredero, en favor del solicitante. En</t>
    </r>
    <r>
      <rPr>
        <sz val="7"/>
        <rFont val="Montserrat"/>
      </rPr>
      <t xml:space="preserve"> caso de que los derechos hereditarios hayan sido adjudicados a una persona moral, deberá presentar el documento original digitalizado que haga constar el acto jurídico en virtud del cual se constituye la sociedad, así como el instrumento notarial mediante el cual se acreditó la personalidad jurídica del representante legal en la OPE en formato .PDF. 
Para que el interesado se encuentre en condiciones de llevar a cabo la modificación de permiso por sucesión, deberá iniciar el trámite y presentar los requisitos referidos anteriormente ante la Comisión, en un plazo máximo de 30 (treinta) días hábiles posteriores a la conclusión del juicio sucesorio o el proceso notarial correspondiente.</t>
    </r>
  </si>
  <si>
    <r>
      <t xml:space="preserve">7. </t>
    </r>
    <r>
      <rPr>
        <b/>
        <sz val="7"/>
        <color theme="1"/>
        <rFont val="Montserrat"/>
      </rPr>
      <t>Llenar y adjuntar el formato “ANEXO IX Carta Compromiso Modifcación”.</t>
    </r>
  </si>
  <si>
    <t>8. Acta de fusión protocolizada ante notario público</t>
  </si>
  <si>
    <t>9. La inscripción de la fusión en el Registro Público de Comercio.</t>
  </si>
  <si>
    <t xml:space="preserve">7. Llenar y adjuntar el formato “ANEXO XIII Manifestación Cambio Estructura”, </t>
  </si>
  <si>
    <t>No especificado</t>
  </si>
  <si>
    <t>8. La escritura pública protocolizada ante notario público.</t>
  </si>
  <si>
    <t>9. La inscripción en el Registro Público de Comercio del cambio en la estructura accionaria que impliquen cambio de control.</t>
  </si>
  <si>
    <t>7. Llenar y adjuntar el formato “ANEXO XIV Manifestación Escisión”.</t>
  </si>
  <si>
    <t>8. El acta de escisión protocolizada ante notario público.</t>
  </si>
  <si>
    <t>9. La inscripción de la escisión en el Registro Público de Comercio.</t>
  </si>
  <si>
    <t xml:space="preserve">7. Llenar y adjuntar el formato “ANEXO XV Manifestación Transformación Mercantil”, mediante el cual manifieste bajo protesta de decir verdad lo siguiente: </t>
  </si>
  <si>
    <t>8. Instrumento jurídico protocolizado que acredite el cambio de tipo de sociedad mercantil.</t>
  </si>
  <si>
    <t>9. La inscripción del cambio de tipo de sociedad mercantil del en el Registro Público de Comercio.</t>
  </si>
  <si>
    <t>Requisitos Particulares Modifición Técnica</t>
  </si>
  <si>
    <t xml:space="preserve">7. Llenar y adjuntar el formato “ANEXO XVI Manifestación Modificación Técnica” (en formato .PDF firmado autógrafamente), </t>
  </si>
  <si>
    <t>7.5.2.1</t>
  </si>
  <si>
    <t>Artículos 50, fracciones III y V y 51, fracciones I y II de la LH; 44 y 48 del Reglamento.</t>
  </si>
  <si>
    <r>
      <t>8. El dictamen emitido por una Unidad de Verificación acreditada y aprobada por la Agencia, en donde avale que el proyecto de modificación cumple con los requisitos de diseño de instalaciones y equipos, con respecto de los requisitos de la NOM-006-ASEA-2017</t>
    </r>
    <r>
      <rPr>
        <sz val="7"/>
        <rFont val="Montserrat"/>
      </rPr>
      <t>, o en su caso, con las mejores prácticas de la industria, marcos normativos internacionales, así como de otros países, siempre que se encuentren reconocidos en México o en los Tratados Internacionales suscritos y ratificados por nuestro país; lo anterior de conformidad con el inciso B) del criterio ASEA-CRT-001-2015, “Acuerdo por el que se determinan los Criterios en Materia de Seguridad Industrial y Seguridad Operativa de Instalaciones y Equipos para las Actividades encargadas de otorgar los permisos a que se refiere el Capítulo I del Título Tercero de la Ley de Hidrocarburos, valoren el cumplimiento del artículo 51, fracción I de dicha Ley”.</t>
    </r>
  </si>
  <si>
    <t>7.5.2.3</t>
  </si>
  <si>
    <t>Artículo 51, fracción I de la LH; y 44, 45 y 48 del Reglamento.</t>
  </si>
  <si>
    <t>Dictamen NOM-006-ASEA-2017</t>
  </si>
  <si>
    <r>
      <t>9. El acuse de recibo de la Secretaría de Energía de l</t>
    </r>
    <r>
      <rPr>
        <sz val="7"/>
        <rFont val="Montserrat"/>
      </rPr>
      <t>a solicitud de evaluación de impacto social correspondiente a la modificación de permiso y el documento presentado ante dicha dependencia sobre la evaluación de impacto social que contenga: la descripción del proyecto y de su área de influencia; la identificación y caracterización de las comunidades y pueblos que se ubican en el área de influencia del proyecto; la identificación, caracterización, predicción y valoración de los impactos sociales positivos y negativos que podrían derivarse del proyecto, y las medidas de prevención y mitigación, y los planes de gestión social propuestos por el solicitante. Lo anterior, observando las DACG de Evaluación de Impacto Social.</t>
    </r>
  </si>
  <si>
    <t>7.5.2.4</t>
  </si>
  <si>
    <t>Artículos 121 de la LH; 79 del Reglamento de la LH y 44 y 48 del Reglamento.</t>
  </si>
  <si>
    <t>10. V.	El plano del proyecto de modificaciones al Sistema de Distribución, en el cual se identifiquen cada uno de los cambios al sistema existente, debidamente firmado y aprobado por el proyectista y revisado y aprobado por la Unidad de Verificación acreditada y aprobada por la ASEA</t>
  </si>
  <si>
    <t>7.5.2.6</t>
  </si>
  <si>
    <t>Artículos 50, fracción III, 51, fracciones I y II de la LH; 44, 45 y 48 del Reglamento.</t>
  </si>
  <si>
    <t>Actualización del título de permiso de Comercialización de Petrolíferos  o de Petroquímicos o de Distribucion por otros medios de Petroliferos (excepto gas licuado de petróleo para ambas actividades).</t>
  </si>
  <si>
    <t>Obligatorio para los interesados en realizar actualizaciones en los términos y condiciones del permiso.</t>
  </si>
  <si>
    <t>Hasta el fin de vigencia del permiso respectivo, o hasta que medie otra actualizacion de permiso del mismo tipo.</t>
  </si>
  <si>
    <t>La solicitud de actualizacion del permiso podrá presentarse a través de medios electrónicos, con la debida acreditación de la existencia legal y/o personalidad jurídica conforme a las Reglas Generales de la OPE.</t>
  </si>
  <si>
    <t>Permisionarios que se encuentren desarrollando las actividades de Comercialización de Petrolíferos  o de Petroquímicos o de Distribucion por otros medios de Petroliferos (excepto gas licuado de petróleo para ambas actividades).</t>
  </si>
  <si>
    <t>90 días naturales contados a partir de la notificación de la presentacion de la solicitud.</t>
  </si>
  <si>
    <t>Artículos 11 y 44 y 48 del Reglamento de las actividades a que se refiere el Título Tercero de la Ley de Hidrocarburos (RATTLH), 17 y 17-A de la Ley Federal del Procedimiento Administrativo y Acuerdo A/015/2022 por el que la Comisión establece los supuestos que constituyen una actualización de Permiso.</t>
  </si>
  <si>
    <t>CRE-20-009-A y CRE-20-008-E</t>
  </si>
  <si>
    <r>
      <t xml:space="preserve">Actualización del título de permiso de comercialización de petrolíferos (excepto gas licuado de petróleo) o petroquímicos. </t>
    </r>
    <r>
      <rPr>
        <b/>
        <sz val="10"/>
        <color rgb="FFFF0000"/>
        <rFont val="Montserrat"/>
      </rPr>
      <t>(CRE-20-009-A)</t>
    </r>
  </si>
  <si>
    <r>
      <t xml:space="preserve">I.	Original digitalizado (en formato .pdf, firmado autógrafamente) del </t>
    </r>
    <r>
      <rPr>
        <sz val="7"/>
        <color rgb="FFFF0000"/>
        <rFont val="Montserrat"/>
      </rPr>
      <t>Anexo XIX</t>
    </r>
    <r>
      <rPr>
        <sz val="7"/>
        <rFont val="Montserrat"/>
      </rPr>
      <t xml:space="preserve">, mediante el cual el permisionario describa el motivo o razones por el cual realiza la solicitud de actualización. </t>
    </r>
  </si>
  <si>
    <t>8.4, fraccion I</t>
  </si>
  <si>
    <t xml:space="preserve">II.	Carta compromiso (en formato .pdf, firmado autógrafamente) mediante la cual el permisionario declare bajo protesta de decir verdad que se encuentra al corriente de las obligaciones del permiso para el cual solicita la actualización. </t>
  </si>
  <si>
    <t>8.4, fraccion II</t>
  </si>
  <si>
    <t>I. Escrito libre en el que se mencione a los proveedores y clientes potenciales identificados para la comercialización de los productos solicitados y especificar el volumen estimado de compra y venta anual del producto solicitado en m3 (en formato .pdf).</t>
  </si>
  <si>
    <t>8.5.2.1, fraccion I</t>
  </si>
  <si>
    <t>II.	Anexar copia digitalizada de las cartas intención o contratos, señalando los números de permiso correspondientes (en formato .pdf).</t>
  </si>
  <si>
    <t>8.5.2.1, fraccion II</t>
  </si>
  <si>
    <t>I.	EI.	Escrito libre en el cual especifique para cada producto autorizado y que solicita incluir en el Permiso (en formato .pdf).:
a.	El arreglo de los tanques que destinará relacionando los números de identificación (TAG) y la capacidad nominal y operativa de cada tanque de guarda.
b.	Las adecuaciones que se realizarán a los tanques de guarda, líneas de integración y sistemas auxiliares, en orden de operar los productos que se desean incluir al permiso.</t>
  </si>
  <si>
    <t>8.5.2.2, fraccion I</t>
  </si>
  <si>
    <t>II.	Escrito libre donde manifieste, o bien, un escrito bajo protesta de decir verdad de que el sistema de distribución cuenta con la infraestructura necesaria para el manejo de los productos (en formato .pdf)..</t>
  </si>
  <si>
    <t>8.5.2.2, fraccion II</t>
  </si>
  <si>
    <t>I.	Original digitalizado en formato .pdf de lo(s) documento(s) protocolizado(s) ante notario público mediante el cual se refleje el cambio de la estructura corporativa o de capital social o en su caso, el cambio de nombre o denominación social del permisionario, sus socios o accionistas;</t>
  </si>
  <si>
    <t>8.5.3, fraccion I</t>
  </si>
  <si>
    <t>II.	Llenar y adjuntar el “Anexo IX Formato de Estructura Accionaria" (en formatos .pdf firmado autógrafamente y .xlsx), identificando la participación en porcentaje de cada socio o accionista desglosado hasta persona física, conforme a lo establecido en la disposición 5.2.1. fracción IV, de las presentes Disposiciones de Expendio de Petrolíferos;
En dicho formato, el Interesado deberá identificar y enlistar los permisos otorgados por los gobiernos Federal y/o Estatal de los que sean titulares y que se encuentren relacionados con actividades en materia de gasolinas y diésel automotriz. en caso de que el Interesado no cuente con otro tipo de permisos, deberá declararlo en el anexo citado, bajo protesta de decir verdad, que no cuenta con vínculos o relación con la actividad del permiso solicitado.</t>
  </si>
  <si>
    <t>8.5.3, fraccion II</t>
  </si>
  <si>
    <t>III.	Proporcionar un diagrama corporativo que incluya a todos los socios, partes o accionistas descritos en los numerales anteriores, en el cual se precisen las tenencias accionarias, directas e indirectas, en términos porcentuales (en formato .pdf)..</t>
  </si>
  <si>
    <t>8.5.3, fraccion III</t>
  </si>
  <si>
    <t>IV.	Escrito libre firmado por el representante legal donde describa de forma detallada y clara el cambio en la estructura accionaria, indicando el número de acta y fecha, nombre de los socios o accionistas, acciones, importe (valor) y porcentaje de participación, tanto de la estructura accionaria inicial hasta la actual (en formatos .pdf firmado autógrafamente y .xlsx).</t>
  </si>
  <si>
    <t>8.5.3, fraccion IV</t>
  </si>
  <si>
    <t>V.	Actas de asamblea extraordinaria debidamente protocolizada ante fedatario público e inscrita en el Registro Público de Comercio, donde acredite el cambio en la estructura accionaria de la empresa.</t>
  </si>
  <si>
    <t>8.5.3, fraccion V</t>
  </si>
  <si>
    <t>VI.	Acuses de los trámites de actualización o modificación por cambio en la estructura accionaria que, en su caso, se hayan solicitado previamente ante la Comisión (en formatos .pdf).</t>
  </si>
  <si>
    <t>8.5.3, fraccion VI</t>
  </si>
  <si>
    <t>i.	Hojas técnicas digitalizadas en formatos .pdf con las especificaciones de los equipos donde se indique claramente la capacidad de estos (en formatos .pdf).</t>
  </si>
  <si>
    <t>8.5.4, fraccion I</t>
  </si>
  <si>
    <t>i.	Mapa georreferenciado y archivo en formato .KMZ en el cual especifique las ubicaciones de los proveedores y clientes potenciales que menciona.</t>
  </si>
  <si>
    <t>8.5.4, fraccion II, i</t>
  </si>
  <si>
    <t>ii.	Rutas para el destino de los clientes potenciales que menciona en mapa georreferenciado y archivo en formato .KMZ</t>
  </si>
  <si>
    <t>8.5.4, fraccion II, ii</t>
  </si>
  <si>
    <t>iv.	Escrito libre firmado por el representante legal acreditado ante la OPE, en el que aclare el domicilio completo de la ubicación de la central de guarda (en formatos .pdf).</t>
  </si>
  <si>
    <t>8.5.4, fraccion II, iv</t>
  </si>
  <si>
    <t>i.	Escrito libre firmado por el representante legal acreditado ante la OPE, en el que describa el objeto de la actualización (alta o baja vehicular), tipo de vehículo, permiso de la SCT, número de la tarjeta de circulación, número de matrícula, capacidad del tanque (en su caso) y número de serie del vehículo (en formatos .pdf  y .xlsx).</t>
  </si>
  <si>
    <t>8.5.4, fraccion III, i</t>
  </si>
  <si>
    <t>ii.	Copia digitalizada de la tarjeta de circulación emitida por la Dirección General de Autotransporte Federal de la Secretaría de Comunicaciones y Transportes (SCT), por cada unidad, donde se pueda verificar el número de la tarjeta y la capacidad en litros (en formato .pdf).</t>
  </si>
  <si>
    <t>8.5.4, fraccion III, ii</t>
  </si>
  <si>
    <t>iii.	Copia del permiso expedido por la Secretaría de Comunicaciones y Transportes (SCT) a nombre del permisionario, para la operación y explotación del servicio de carga especializada de materiales, residuos, remanentes y desechos peligrosos en caminos y puentes de jurisdicción federal, en donde se puedan verificar las características de cada una de las unidades (en formato .pdf).</t>
  </si>
  <si>
    <t>8.5.4, fraccion III, iii</t>
  </si>
  <si>
    <t>iv.	Copia digitalizada de la factura, carta factura o contrato de arrendamiento que compruebe la legitima propiedad de cada uno de los tanques montados sobre el chasis de cada una de las unidades que correspondan a autotanques, donde se especifique la capacidad del tanque en litros (en formato .pdf)..</t>
  </si>
  <si>
    <t>8.5.4, fraccion III, iv</t>
  </si>
  <si>
    <t>v.	Copia digitalizada del dictamen de verificación aprobatorio de las condiciones físico-mecánicas a nombre del solicitante realizado a las unidades con más de un año de antigüedad, emitido por la Secretaría de Comunicaciones y Transportes, bajo la NOM-068-SCT-2-2014 (en formato .pdf).</t>
  </si>
  <si>
    <t>8.5.4, fraccion III, v</t>
  </si>
  <si>
    <t>vi.	Copia digitalizada de la póliza de seguro vigente a nombre del solicitante que cubra la cláusula de responsabilidad civil de daños a terceros para todos los semirremolques objeto de la Solicitud, o bien la póliza de seguro o endoso de los tractocamiones que llevarán a cabo su arrastre en donde conste que el seguro también ampara a los números de serie de los semirremolques arrastrados por dichos tractocamiones siempre y cuando se encuentren enganchados (en formato .pdf).</t>
  </si>
  <si>
    <t>8.5.4, fraccion III, vi</t>
  </si>
  <si>
    <r>
      <t xml:space="preserve">vii.	En el caso de vehículos tipo autotanque, presentar fotografías de la parte frontal, trasera y laterales de cada una de las unidades, donde se puedan observar el número de matrícula y los compartimientos abiertos que contengan todo tipo de mangueras, contador volumétrico y pistolas despachadoras (en formato </t>
    </r>
    <r>
      <rPr>
        <sz val="7"/>
        <color rgb="FFC00000"/>
        <rFont val="Montserrat"/>
      </rPr>
      <t>.pdf)</t>
    </r>
    <r>
      <rPr>
        <sz val="7"/>
        <rFont val="Montserrat"/>
      </rPr>
      <t>..</t>
    </r>
  </si>
  <si>
    <t>8.5.4, fraccion III, vii</t>
  </si>
  <si>
    <t>viii.	En caso de que las unidades tipo  autotanques y semirremolques hayan sufrido alguna modificación a su estructura original, deberá presentar la copia digitalizada del dictamen de diseño bajo la NOM-020-SCT-2-1995, donde indique que el diseño cumple con las especificaciones establecidas en la Norma Oficial Mexicana, emitido por un organismo acreditado y aprobado; el permiso de la SCT y la tarjeta de circulación actualizadas, así como las pólizas de seguro vigentes que contengan la cláusula de responsabilidad civil de daños a terceros  (en formato .pdf).</t>
  </si>
  <si>
    <t>8.5.4, fraccion III, viii</t>
  </si>
  <si>
    <t xml:space="preserve">ix.	Copia digitalizada del dictamen técnico que compruebe que cada uno de los tanques montados sobre el chasis se hicieron de manera correcta y cumplieron con las pruebas de seguridad para los vehículos tipo autotanque. </t>
  </si>
  <si>
    <t>8.5.4, fraccion III, ix</t>
  </si>
  <si>
    <t>x.	La constancia del registro ante la Agencia Nacional de Seguridad Industrial y de Protección al Medio Ambiente del Sector Hidrocarburos (ASEA) de las pólizas de seguro objeto de las Disposiciones Administrativas de carácter general que establecen los Lineamientos para el requerimiento mínimo de los seguros que deberán contratar los regulados que realicen las actividades de distribución, compresión, descompresión, licuefacción, regasificación o expendio al público de hidrocarburos o petrolíferos, publicadas el 23 de julio de 2018 en el Diario Oficial de la Federación, o bien el documento firmado por el representante legal acreditado por la OPE, que exprese el compromiso de contar con las garantías o seguros que les sean requeridos por la ASEA de manera previa a su inicio de operaciones (en formato .pdf).</t>
  </si>
  <si>
    <t>8.5.4, fraccion III, x</t>
  </si>
  <si>
    <t xml:space="preserve">8.5.5.1.	El Distribuidor deberá presentar el monto de Inversión aproximado del proyecto en pesos mexicanos (en formato .xls) anexando la documentación soporte que justifique los costos presentados (en formato .pdf), detallando de manera enunciativa mas no limitativa, al menos lo siguiente:  a.	Inmueble (precisar en el documento que refleje el valor comercial del inmueble con su avalúo);
b.	Arrendamiento, subarrendamiento o comodato, desagregando el costo mensual y anual, por la vigencia del contrato, toda vez que no será considerado como parte de la inversión, si no como costo; 
c.	Costo de las instalaciones, de maquinaria, y/o equipos/vehículos (unidades vehiculares), tecnología, en su caso;
d.	Trámites: desagregando el costo y concepto de cada autorización, permiso o trámite), y </t>
  </si>
  <si>
    <t>8.5.5.1, a.</t>
  </si>
  <si>
    <t xml:space="preserve">e.	Carta compromiso en la que se compromete a presentar la documentación soporte del monto de la inversión efectivamente realizada al inicio de operaciones del permiso. </t>
  </si>
  <si>
    <t>8.5.5.1, e.</t>
  </si>
  <si>
    <t xml:space="preserve">f.	Anexar el formato “Anexo IV Desglose del monto de inversión” (archivo .pdf), mediante el cual se indiquen, de forma enunciativa mas no limitativa, los costos de la obra civil, eléctrica, hidráulica, mecánica, sistema de seguridad, pudiendo el Interesado añadir tantos apartados como requiera para indicar la inversión necesaria para la construcción del proyecto, respetando el formato del Anexo; </t>
  </si>
  <si>
    <t>8.5.5.1, f.</t>
  </si>
  <si>
    <t>Obligación</t>
  </si>
  <si>
    <t>Medio de presentación y documentación</t>
  </si>
  <si>
    <r>
      <t>Costo Anual</t>
    </r>
    <r>
      <rPr>
        <b/>
        <vertAlign val="superscript"/>
        <sz val="8"/>
        <color theme="0"/>
        <rFont val="Montserrat"/>
      </rPr>
      <t>/6</t>
    </r>
  </si>
  <si>
    <t>1.) Notificación de inicio de operaciones</t>
  </si>
  <si>
    <t>6.2.1, fracción V</t>
  </si>
  <si>
    <t>Sin dato</t>
  </si>
  <si>
    <t>Escrito libre ingresado a través de la OPE en formato PDF firmado autógrafamente.</t>
  </si>
  <si>
    <t>2.) Reportes estadísticos</t>
  </si>
  <si>
    <t>6.3.1.4</t>
  </si>
  <si>
    <t>Artículo 49, fracción II de la LH y 88 del Reglamento</t>
  </si>
  <si>
    <r>
      <t>El reporte deberá enviarse de manera electrónica a través de la OPE, haciendo uso del formato de “R</t>
    </r>
    <r>
      <rPr>
        <i/>
        <sz val="7"/>
        <rFont val="Montserrat"/>
      </rPr>
      <t>eporte Semanal de Información Estadística de Comercializadores de Petrolíferos, Petroquímicos y Bioenergéticos</t>
    </r>
    <r>
      <rPr>
        <sz val="7"/>
        <rFont val="Montserrat"/>
      </rPr>
      <t>”, o aquel que lo sustituya.</t>
    </r>
  </si>
  <si>
    <t>A/014/2018</t>
  </si>
  <si>
    <t>3.) Reportes Estadísticos para los sujetos obligados de la PPAMP</t>
  </si>
  <si>
    <t>Artículo 80, fracción II de la LH</t>
  </si>
  <si>
    <r>
      <t xml:space="preserve">El reporte deberá enviarse de manera electrónica a través de la OPE, haciendo uso del formato de </t>
    </r>
    <r>
      <rPr>
        <i/>
        <sz val="7"/>
        <color rgb="FF000000"/>
        <rFont val="Montserrat"/>
      </rPr>
      <t xml:space="preserve">“Reporte Semanal de Información Estadística de Comercializadores de Petrolíferos, Petroquímicos y Bioenergéticos”, </t>
    </r>
    <r>
      <rPr>
        <sz val="7"/>
        <color rgb="FF000000"/>
        <rFont val="Montserrat"/>
      </rPr>
      <t>o aquel que lo sustituya</t>
    </r>
    <r>
      <rPr>
        <i/>
        <sz val="7"/>
        <color rgb="FF000000"/>
        <rFont val="Montserrat"/>
      </rPr>
      <t>.</t>
    </r>
  </si>
  <si>
    <t>numeral 5.1, inciso 1) de la PPAMP</t>
  </si>
  <si>
    <t>4.) Reporte de cálculo de obligación mínima de inventarios para los sujetos obligados de la PPAMP</t>
  </si>
  <si>
    <t>El reporte deberá enviarse de manera electrónica a través del formulario correspondiente disponible en la OPE.</t>
  </si>
  <si>
    <t>Numeral 5.3.3. de la PPAMP</t>
  </si>
  <si>
    <t>5.) Informe del margen comercial estimado</t>
  </si>
  <si>
    <t>6.3.1.5</t>
  </si>
  <si>
    <t>Artículo 84, fracción XV de la LH</t>
  </si>
  <si>
    <t>Escrito libre (en formato .PDF firmado autógrafamente) y hoja de cálculo (en formato .XLSX), los cuales deberán presentase mediante la OPE</t>
  </si>
  <si>
    <t>6.) Reporte de quejas</t>
  </si>
  <si>
    <t>6.3.1.6</t>
  </si>
  <si>
    <t>Artículo 84, fracción VII de la LH</t>
  </si>
  <si>
    <t>Escrito libre correspondiente al año fiscal anterior (en formato .PDF firmado autógrafamente), el cual deberá presentase mediante la OPE</t>
  </si>
  <si>
    <t>Sin datos (revisar)</t>
  </si>
  <si>
    <t>7.) Informe de la   procedencia lícita del Producto</t>
  </si>
  <si>
    <t>6.3.1.1</t>
  </si>
  <si>
    <t>Artículo 84, fracción V de la LH</t>
  </si>
  <si>
    <t>Escrito libre correspondiente al año fiscal anterior (en formato .PDF firmado autógrafamente), el cual deberá presentase mediante la OPE.
Se deberá adjuntar la documentación que compruebe la procedencia del Producto del año fiscal anterior de una muestra del 30% de los CFDI de compra por cada Producto comercializado durante cada uno de los doce meses del año fiscal anterior.</t>
  </si>
  <si>
    <t>8.) Los Permisionarios deberán realizar el pago de aprovechamientos por concepto de supervisión anual, de conformidad con lo establecido en el artículo 34 de la LORCME y con la normativa vigente correspondiente al sistema e5cinco. Asimismo, deberá presentar el original digitalizado del comprobante de pago de derechos o aprovechamientos (en formato .pdf), cuyo monto y demás datos deberán ser correspondientes al año fiscal en el que se ingresó.</t>
  </si>
  <si>
    <t>6.3.1.8</t>
  </si>
  <si>
    <t>Artículo 34 de la LORCME y 4 de la LFD</t>
  </si>
  <si>
    <t>Original digitalizado del comprobante de pago correspondiente al ejercicio fiscal en curso y la hoja de ayuda generada en el sistema e5inco (ambos en formato .PDF legible), los cuales deberán presentase mediante la OPE.</t>
  </si>
  <si>
    <t>Artículo 34 de la LORCME</t>
  </si>
  <si>
    <t>9.) Presentación del Dictamen de calidad: NOM-016-CRE-2016</t>
  </si>
  <si>
    <t>6.3.1.2</t>
  </si>
  <si>
    <t>Artículo 84, fracción IV de la LH</t>
  </si>
  <si>
    <t>Original digitalizado del dictamen de la calidad de los Productos: NOM-016-CRE-2016 del último año (en formato .PDF), el cual deberá presentarse mediante la OPE.</t>
  </si>
  <si>
    <t>6.3.2.1</t>
  </si>
  <si>
    <t>Artículo 84, fracción II</t>
  </si>
  <si>
    <t>Escrito libre (en formato .PDF firmado autógrafamente), el cual deberá presentase mediante la OPE.</t>
  </si>
  <si>
    <t>Condiciones del Título de Permiso</t>
  </si>
  <si>
    <t>11.) Informe de la estructura accionaria y de capital social</t>
  </si>
  <si>
    <t>6.3.1.9</t>
  </si>
  <si>
    <t>De conformidad con el formato “Anexo IV Formato de Estructura Accionaria”, el cual deberá adjuntarse en formatos .PDF firmado autógrafamente y .XLSX. Asimismo, deberán adjuntarse los originales digitalizados de las actas constitutivas correspondientes. Ambos deberán presentase mediante la OPE.</t>
  </si>
  <si>
    <t>12.) Solicitud de autorización para la suspensión del servicio</t>
  </si>
  <si>
    <t>6.3.1.3</t>
  </si>
  <si>
    <t>Articulo 84, fracción XII de la LH y 71 del Reglamento.</t>
  </si>
  <si>
    <t>Condiciones del Título de Permiso y Articulo 84, fracción XII de la LH y 71 del Reglamento.</t>
  </si>
  <si>
    <t>13.) Reporte de incidentes</t>
  </si>
  <si>
    <t>6.3.1.7</t>
  </si>
  <si>
    <t>Articulo 84, fracción XX y XXI de la LH</t>
  </si>
  <si>
    <t>Formulario Electrónico a través de la OPE, correspondiente al año fiscal anterior, en formato .PDF.</t>
  </si>
  <si>
    <t xml:space="preserve">14. Los Permisionarios deberán dar cumplimiento a los procedimientos de registro de sus transacciones comerciales, de conformidad con las disposiciones que a tal efecto establezca la Comisión. </t>
  </si>
  <si>
    <t>6.3.1.10</t>
  </si>
  <si>
    <t xml:space="preserve">15. Los Permisionarios deberán presentar ante la Comisión, en un plazo de 20 (veinte) Días Hábiles previos al inicio de operaciones, el monto de inversión efectivamente erogado (en formato .xls y .pdf, este último firmado autógrafamente), junto con la documentación soporte (en archivo .pdf, firmado autógrafamente).  </t>
  </si>
  <si>
    <t>6.2.3</t>
  </si>
  <si>
    <t>Articulo 84, fracción XV, XX y XXI de la LH</t>
  </si>
  <si>
    <t>16.) Debido Control de la Organización</t>
  </si>
  <si>
    <t>5.2.1.7.4, fracción v</t>
  </si>
  <si>
    <t>Presentar en un plazo de 90 días naturales a partir de la notificación del otorgamiento de permiso, respecto al debido control de su organizació, conforme a lo descrito en el Anexo 3. Debido control de la organización.</t>
  </si>
  <si>
    <t>El reporte deberá enviarse de manera electrónica a través de la OPE, haciendo uso del formato de “Reporte Estadístico de Información de Distribución por Medios Distintos a Ducto de Petrolíferos, excepto Gas LP”, o aquel que lo sustituya.</t>
  </si>
  <si>
    <t>numeral 5.1, inciso 1) de la PPAMP
A/014/2018</t>
  </si>
  <si>
    <t>A/014/2018
(Formulario de obligaciones anuales)</t>
  </si>
  <si>
    <t>Artículo 84, fracción V de la LH y 55 del Reglamento</t>
  </si>
  <si>
    <t>10.) Informe de la estructura accionaria y de capital social</t>
  </si>
  <si>
    <t>11.) Solicitud de autorización para la suspensión del servicio</t>
  </si>
  <si>
    <t>12.) Reporte de incidentes</t>
  </si>
  <si>
    <t>Escrito libre, correspondiente al año fiscal anterior, el cual deberá ingresarse a través de formulario en la OPE (en formato .PDF).</t>
  </si>
  <si>
    <t>13.) Debido Control de la Organización</t>
  </si>
  <si>
    <t>14.) Póliza de seguros</t>
  </si>
  <si>
    <t>6.2.2</t>
  </si>
  <si>
    <t>Artículo 52 del Reglamento</t>
  </si>
  <si>
    <t>Original digitalizado de la constancia de Registro ante la ASEA o, en su caso, del acuse y sus respectivos anexos (en formato .PDF), los cuales deberán ingresarse a través de la OPE.  
La póliza de seguro deberá estar vigente y deberá señalar claramente que ampara la instalación del Sistema de Distribución, para lo cual deberá identificarse la razón social y ubicación de la planta.</t>
  </si>
  <si>
    <t>15.) Presentación del Dictamen de Operación y Mantenimiento: NOM-006-ASEA-2017</t>
  </si>
  <si>
    <t>6.3.3.3</t>
  </si>
  <si>
    <t>Artículo 84, fracción XVIII</t>
  </si>
  <si>
    <t>Original digitalizado del dictamen de operación y mantenimiento emitido por la Unidad de Verificación acreditada, y aprobada por la Agencia (en formato .PDF), el cual deberá presentase mediante formulario en la OPE.</t>
  </si>
  <si>
    <t xml:space="preserve">16.) Informe del estado del Sistema de gestión de medición </t>
  </si>
  <si>
    <t>6.3.3.4</t>
  </si>
  <si>
    <t>Informe del estado del Sistema de gestión de medición el cual, deberá ser ingresado a través de la OPE, en formato .PDF.</t>
  </si>
  <si>
    <t>17.) Acreditación del sistema de tele medición</t>
  </si>
  <si>
    <t>6.3.3.5</t>
  </si>
  <si>
    <t>Original digitalizado del CFDI de compra del sistema de telemedición, el cual deberá ingresarse a través de la OPE (en formato .PDF).</t>
  </si>
  <si>
    <t>19.) Resolución de la evaluación de impacto social</t>
  </si>
  <si>
    <t>6.2.5</t>
  </si>
  <si>
    <t>Original digitalizado de la resolución y las recomendaciones, el cual deberá ingresarse a través de la OPE (en formato .PDF).</t>
  </si>
  <si>
    <t>Suma</t>
  </si>
  <si>
    <t>Este requisito es existente, no obstante se cuantifica lo relativo a la presentación de las actas constitutivas, toda vez que el requisito se complementa con esta documentación. Asimismo se implementan formatos que resultan en un beneficio de los solicitantes.</t>
  </si>
  <si>
    <r>
      <rPr>
        <b/>
        <sz val="7"/>
        <color rgb="FF000000"/>
        <rFont val="Montserrat"/>
      </rPr>
      <t>4) Permisos existentes:</t>
    </r>
    <r>
      <rPr>
        <sz val="7"/>
        <color rgb="FF000000"/>
        <rFont val="Montserrat"/>
      </rPr>
      <t xml:space="preserve"> llenar el formato que indique los permisos o concesiones otorgadas por el Gobierno Federal relacionados con el sector energético, del Solicitante y de los miembros del Grupo de Interés Económico; incluyendo los otorgados por la Comisión, e indicando los números de permiso correspondientes (“ANEXO II Permisos Grupo de Interés Económico” en formatos .PDF firmado autógrafamente y .XLSX).</t>
    </r>
  </si>
  <si>
    <t>La estimación de costos del presente requisito se justificó con el trámite existente  CRE-20-001-I vigente. En ese sentido, solo se establecen el formato para facilitar a los solicitantes la captura de información, la cual era presentada previamente a través de escrito libre, lo cual se traduce en un beneficio.</t>
  </si>
  <si>
    <r>
      <rPr>
        <b/>
        <sz val="7"/>
        <color rgb="FF000000"/>
        <rFont val="Montserrat"/>
      </rPr>
      <t>5) Ventas a usuarios finales:</t>
    </r>
    <r>
      <rPr>
        <sz val="7"/>
        <color rgb="FF000000"/>
        <rFont val="Montserrat"/>
      </rPr>
      <t xml:space="preserve"> con base en las ventas anuales proyectadas, anexar las cartas de intención que amparen los inventarios de seguridad equivalentes con los cuales de dará al cumplimiento de la PPAMP en caso de que se otorgue; ya sea mediante capacidad de almacenamiento contratada o tickets</t>
    </r>
  </si>
  <si>
    <t>5.2.12</t>
  </si>
  <si>
    <t>Artículo 84, fracción xv de la LH.</t>
  </si>
  <si>
    <t>Requisito existente, únicamente se amplía el alcance de la carta compromiso.</t>
  </si>
  <si>
    <t>5.2.7</t>
  </si>
  <si>
    <t>5.2.6</t>
  </si>
  <si>
    <t>5.2.11</t>
  </si>
  <si>
    <t>5.2.13</t>
  </si>
  <si>
    <t>5.2.16</t>
  </si>
  <si>
    <t>5.3.1.</t>
  </si>
  <si>
    <t>5.3.1. fracción i</t>
  </si>
  <si>
    <t>5.3.2</t>
  </si>
  <si>
    <t>5.3.2. fracción i</t>
  </si>
  <si>
    <t>5.3.3</t>
  </si>
  <si>
    <t>5.3.3, fracción i</t>
  </si>
  <si>
    <t>5.3.3, fracción ii</t>
  </si>
  <si>
    <t>5.3.3, fracción iii</t>
  </si>
  <si>
    <t>5.3.5</t>
  </si>
  <si>
    <t>Artículo 44 del Reglamento.</t>
  </si>
  <si>
    <r>
      <t xml:space="preserve">4) </t>
    </r>
    <r>
      <rPr>
        <b/>
        <sz val="7"/>
        <color rgb="FF000000"/>
        <rFont val="Montserrat"/>
      </rPr>
      <t>Permisos existentes:</t>
    </r>
    <r>
      <rPr>
        <sz val="7"/>
        <color rgb="FF000000"/>
        <rFont val="Montserrat"/>
      </rPr>
      <t xml:space="preserve"> llenar el formato que indique los permisos o concesiones otorgadas por el Gobierno Federal relacionados con el sector energético, del Solicitante y de los miembros del Grupo de Interés Económico; incluyendo los otorgados por la Comisión, e indicando los números de permiso correspondientes (“ANEXO II Permisos Grupo de Interés Económico” en formatos .PDF firmado autógrafamente y .XLSX).</t>
    </r>
  </si>
  <si>
    <r>
      <t xml:space="preserve">5) </t>
    </r>
    <r>
      <rPr>
        <b/>
        <sz val="7"/>
        <color rgb="FF000000"/>
        <rFont val="Montserrat"/>
      </rPr>
      <t xml:space="preserve">Ventas a usuarios finales: </t>
    </r>
    <r>
      <rPr>
        <sz val="7"/>
        <color rgb="FF000000"/>
        <rFont val="Montserrat"/>
      </rPr>
      <t>con base en las ventas anuales proyectadas, anexar las cartas de intención que amparen los inventarios de seguridad equivalentes con los cuales de dará al cumplimiento de la PPAMP en caso de que se otorgue; ya sea mediante capacidad de almacenamiento contratada o tickets</t>
    </r>
  </si>
  <si>
    <r>
      <t xml:space="preserve">12) </t>
    </r>
    <r>
      <rPr>
        <b/>
        <sz val="7"/>
        <rFont val="Montserrat"/>
      </rPr>
      <t>Plan de negocios del proyecto a desarrollar</t>
    </r>
    <r>
      <rPr>
        <sz val="7"/>
        <rFont val="Montserrat"/>
      </rPr>
      <t>: adjuntar toda la información del plan de negocios, incluyendo inversiones, costos de operación y mantenimiento, gastos de administración, ventas y relación de clientes potenciales; ingresos, depreciación, amortizaciones y financiamiento, deberá agregarse expresada a pesos constantes y especificar la fecha de las unidades monetarias (en formatos .PDF firmado autógrafamente y .XLSX).</t>
    </r>
  </si>
  <si>
    <t>La estimación de costos del presente requisito se justificó con el trámite existente  CRE-20-001-F vigente. En ese sentido, solo se prcisan criterios de evaluación, los cuales no generan costos adicionales para los particulares.</t>
  </si>
  <si>
    <r>
      <t>22.4.</t>
    </r>
    <r>
      <rPr>
        <b/>
        <sz val="7"/>
        <color rgb="FF000000"/>
        <rFont val="Montserrat"/>
      </rPr>
      <t xml:space="preserve">Lista de las direcciones de los destinos y las centrales de guarda debidamente georreferenciadas </t>
    </r>
    <r>
      <rPr>
        <sz val="7"/>
        <color rgb="FF000000"/>
        <rFont val="Montserrat"/>
      </rPr>
      <t>(en formato .KMZ y .XLSX respectivamente).</t>
    </r>
  </si>
  <si>
    <t>El presente requisito es existente, no obstante se establece el formato para facilitar su presentación, lo cual se traduce en un beneficio al evitar gestiones adicionales que pronlongan los tiempos de atención del trámite.</t>
  </si>
  <si>
    <t>El presente requisito falicita a los solicitantes la presentación de la información necesaria para realizar el trámite, lo cual se traduce en un beneficio al evitar gestiones adicionales que pronlongan los tiempos de atención del trámite.</t>
  </si>
  <si>
    <r>
      <rPr>
        <b/>
        <sz val="7"/>
        <rFont val="Montserrat"/>
      </rPr>
      <t xml:space="preserve">5. Llenar y adjuntar el “Anexo IV Formato de Estructura Accionaria" </t>
    </r>
    <r>
      <rPr>
        <sz val="7"/>
        <rFont val="Montserrat"/>
      </rPr>
      <t>(en formatos .PDF firmado autógrafamente y .XLSX), identificando la participación en porcentaje de cada socio o accionista desglosado hasta persona física, conforme a lo establecido en la disposición 5.2.1., fracción V, de las presentes DACG.</t>
    </r>
    <r>
      <rPr>
        <sz val="7"/>
        <color rgb="FF000000"/>
        <rFont val="Montserrat"/>
      </rPr>
      <t xml:space="preserve">
El documento deberá ser firmado entregado en formato .XLSX y .PDF, este último firmado de forma autógrafa con tinta azul, por el representante legal o la persona física, bajo protesta de decir verdad y deberá anexar original digitalizado de las actas constitutivas correspondientes. (en formato .PDF). </t>
    </r>
  </si>
  <si>
    <t>Acción Regulatoria</t>
  </si>
  <si>
    <t xml:space="preserve">18. Los Permisionarios deberán presentar ante la Comisión, en un plazo de 20 (veinte) Días Hábiles previos al inicio de operaciones, el monto de inversión efectivamente erogado (en formato .xls y .pdf, este último firmado autógrafamente), junto con la documentación soporte (en archivo .pdf, firmado autógrafamente).  </t>
  </si>
  <si>
    <t>Trámite</t>
  </si>
  <si>
    <t>Costo por frecuencia estimada</t>
  </si>
  <si>
    <t>Costo unitario ponderado</t>
  </si>
  <si>
    <t>Factor</t>
  </si>
  <si>
    <t>Costo de Regulación Unitario</t>
  </si>
  <si>
    <t>Costos de Trámites</t>
  </si>
  <si>
    <t>Acción regulatoria</t>
  </si>
  <si>
    <t>Notificación de inicio de operaciones</t>
  </si>
  <si>
    <t>Informe del margen comercial estimado</t>
  </si>
  <si>
    <t xml:space="preserve">Los Permisionarios deberán presentar ante la Comisión, en un plazo de 20 (veinte) Días Hábiles previos al inicio de operaciones, el monto de inversión efectivamente erogado (en formato .xls y .pdf, este último firmado autógrafamente), junto con la documentación soporte (en archivo .pdf, firmado autógrafamente).  </t>
  </si>
  <si>
    <t>Debido Control de la Organización</t>
  </si>
  <si>
    <t xml:space="preserve">Informe del estado del Sistema de gestión de medición </t>
  </si>
  <si>
    <t>Acreditación del sistema de tele medición</t>
  </si>
  <si>
    <t>Resolución de la evaluación de impacto social</t>
  </si>
  <si>
    <t>Frecuencia Anual Estimada (Con datos de la CRE)</t>
  </si>
  <si>
    <t>Costos por Acciones Regulatorias</t>
  </si>
  <si>
    <t>Tipo de incumplimiento</t>
  </si>
  <si>
    <t>Multa (rango en salarios mínimos)</t>
  </si>
  <si>
    <t>Salario mínimo 2022</t>
  </si>
  <si>
    <t>Incumplimiento de las disposiciones aplicables a la cantidad, calidad y medición de Hidrocarburos y Petrolíferos</t>
  </si>
  <si>
    <t>La realización de actividades de Transporte, Almacenamiento, Distribución o Expendio al Público de Hidrocarburos, Petrolíferos o Petroquímicos, cuya adquisición lícita no se compruebe al momento de una verificación.</t>
  </si>
  <si>
    <t>El incumplimiento de los términos y condiciones que se establezcan en los permisos que haya otorgado.</t>
  </si>
  <si>
    <t>La suspensión sin la autorización correspondiente de los servicios amparados por un permiso que haya otorgado, salvo por causa de caso fortuito o fuerza mayor.</t>
  </si>
  <si>
    <t>La cesión, enajenación, traspaso o gravamen total o parcial, de los derechos u obligaciones derivados de un permiso que haya otorgado, sin la autorización correspondiente.</t>
  </si>
  <si>
    <t>La modificación de las condiciones técnicas de sistemas, ductos, instalaciones o equipos sin la autorización correspondiente.</t>
  </si>
  <si>
    <t>NA</t>
  </si>
  <si>
    <t>La realización de actividades en el ámbito de su regulación sin permiso vigente o autorización.</t>
  </si>
  <si>
    <t>Las demás violaciones al Título Tercero de esta Ley y a sus disposiciones reglamentarias, así como a la regulación, lineamientos y disposiciones administrativas competencia de la Comisión Reguladora de Energía.</t>
  </si>
  <si>
    <t>Desglose de Costos y Beneficios</t>
  </si>
  <si>
    <t>Los beneficios de la regulación, son superiores a sus costos</t>
  </si>
  <si>
    <t>Costos Totales</t>
  </si>
  <si>
    <t>Costo Unitario</t>
  </si>
  <si>
    <t>Beneficios Totales</t>
  </si>
  <si>
    <t>Beneficio Unitario Total Límite Inferior (pesos)</t>
  </si>
  <si>
    <t>Beneficio Unitario Total Límite Superior (pesos)</t>
  </si>
  <si>
    <t>Beneficios Netos Totales</t>
  </si>
  <si>
    <t>Permisionarios de distribución de petrolíferos por medios distintos ductos actuales:</t>
  </si>
  <si>
    <t>Permisionarios de Comercialización de Petrolíferos o Petroquímicos actuales:</t>
  </si>
  <si>
    <t>La estimación de costos del presente requisito se justificó con el trámite existente  CRE-20-001-I vigente. Si embargo es necesario cuantificar los criterios de evaluación y documentación soporte requeridos en los sub incisos 10.1 y 10.2 siguientes:</t>
  </si>
  <si>
    <t>Contenido en el PDF Firmado autógrafamente.</t>
  </si>
  <si>
    <t>Costo de la regulación por grupos impactados:</t>
  </si>
  <si>
    <t>Comercializadores</t>
  </si>
  <si>
    <t>Distribuidores</t>
  </si>
  <si>
    <t>Costo total</t>
  </si>
  <si>
    <t>Costo Anual Comercialización</t>
  </si>
  <si>
    <t>Costo Anual Distribución</t>
  </si>
  <si>
    <t>Los Permisionarios deberán reportar a la Comisión mensualmente, los descuentos o precios convencionales que ofrezcan o tengan establecidos con sus usuarios actuales en cada punto de venta o entrega.</t>
  </si>
  <si>
    <t>10. Los Permisionarios deberán reportar a la Comisión mensualmente, los descuentos o precios convencionales que ofrezcan o tengan establecidos con sus usuarios actuales en cada punto de venta o entrega.</t>
  </si>
  <si>
    <t>19. Los Permisionarios deberán reportar a la Comisión mensualmente, los descuentos o precios convencionales que ofrezcan o tengan establecidos con sus usuarios actuales en cada punto de venta o entrega.</t>
  </si>
  <si>
    <t>Costo anual unitario</t>
  </si>
  <si>
    <t>Costo Anual Total Por Industria</t>
  </si>
  <si>
    <t>Multa Comercializadores (rango )</t>
  </si>
  <si>
    <t>Multas de la Industria de Comercializadores (rango)</t>
  </si>
  <si>
    <t>Multa Distribuidores (rango)</t>
  </si>
  <si>
    <t>BENEFICIOS</t>
  </si>
  <si>
    <t>Multas potenciales evitadas</t>
  </si>
  <si>
    <t>Costo anual total por industria</t>
  </si>
  <si>
    <t>Multas de la Industria de Distribuidores (rango)</t>
  </si>
  <si>
    <t>Gastos evitados en salarios por tiempo extra de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</si>
</sst>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4" formatCode="_-&quot;$&quot;* #,##0.00_-;\-&quot;$&quot;* #,##0.00_-;_-&quot;$&quot;* &quot;-&quot;??_-;_-@_-"/>
    <numFmt numFmtId="43" formatCode="_-* #,##0.00_-;\-* #,##0.00_-;_-* &quot;-&quot;??_-;_-@_-"/>
    <numFmt numFmtId="164" formatCode="_-&quot;$&quot;* #,##0.0000_-;\-&quot;$&quot;* #,##0.0000_-;_-&quot;$&quot;* &quot;-&quot;??_-;_-@_-"/>
    <numFmt numFmtId="165" formatCode="_-* #,##0.0000_-;\-* #,##0.0000_-;_-* &quot;-&quot;_-;_-@_-"/>
    <numFmt numFmtId="166" formatCode="_-[$$-80A]* #,##0.00_-;\-[$$-80A]* #,##0.00_-;_-[$$-80A]* &quot;-&quot;??_-;_-@_-"/>
    <numFmt numFmtId="167" formatCode="_-[$$-80A]* #,##0.00000_-;\-[$$-80A]* #,##0.00000_-;_-[$$-80A]* &quot;-&quot;??_-;_-@_-"/>
    <numFmt numFmtId="168" formatCode="_-[$$-80A]* #,##0.00000_-;\-[$$-80A]* #,##0.00000_-;_-[$$-80A]* &quot;-&quot;?????_-;_-@_-"/>
  </numFmts>
  <fonts count="52" x14ac:knownFonts="1">
    <font>
      <sz val="11"/>
      <color theme="1"/>
      <name val="Calibri"/>
      <family val="2"/>
      <scheme val="minor"/>
    </font>
    <font>
      <b/>
      <sz val="11"/>
      <color theme="1"/>
      <name val="Calibri"/>
      <family val="2"/>
      <scheme val="minor"/>
    </font>
    <font>
      <sz val="7"/>
      <color theme="1"/>
      <name val="Montserrat"/>
    </font>
    <font>
      <b/>
      <sz val="11"/>
      <color theme="1"/>
      <name val="Montserrat"/>
    </font>
    <font>
      <b/>
      <sz val="7"/>
      <color theme="0"/>
      <name val="Montserrat"/>
    </font>
    <font>
      <b/>
      <sz val="7"/>
      <color theme="1"/>
      <name val="Montserrat"/>
    </font>
    <font>
      <sz val="7"/>
      <name val="Montserrat"/>
    </font>
    <font>
      <b/>
      <sz val="7"/>
      <name val="Montserrat"/>
    </font>
    <font>
      <i/>
      <sz val="7"/>
      <name val="Montserrat"/>
    </font>
    <font>
      <sz val="8"/>
      <name val="Montserrat"/>
    </font>
    <font>
      <b/>
      <vertAlign val="superscript"/>
      <sz val="7"/>
      <color theme="1"/>
      <name val="Montserrat"/>
    </font>
    <font>
      <vertAlign val="superscript"/>
      <sz val="7"/>
      <color theme="1"/>
      <name val="Montserrat"/>
    </font>
    <font>
      <b/>
      <sz val="10"/>
      <color theme="1"/>
      <name val="Montserrat"/>
    </font>
    <font>
      <sz val="8"/>
      <color theme="1"/>
      <name val="Calibri"/>
      <family val="2"/>
      <scheme val="minor"/>
    </font>
    <font>
      <b/>
      <sz val="11"/>
      <name val="Montserrat"/>
    </font>
    <font>
      <b/>
      <i/>
      <sz val="7"/>
      <name val="Montserrat"/>
    </font>
    <font>
      <sz val="11"/>
      <color theme="1"/>
      <name val="Calibri"/>
      <family val="2"/>
      <scheme val="minor"/>
    </font>
    <font>
      <sz val="11"/>
      <color theme="0"/>
      <name val="Calibri"/>
      <family val="2"/>
      <scheme val="minor"/>
    </font>
    <font>
      <b/>
      <sz val="8"/>
      <color theme="0"/>
      <name val="Montserrat"/>
    </font>
    <font>
      <b/>
      <vertAlign val="superscript"/>
      <sz val="8"/>
      <color theme="0"/>
      <name val="Montserrat"/>
    </font>
    <font>
      <b/>
      <sz val="8"/>
      <name val="Montserrat"/>
    </font>
    <font>
      <sz val="11"/>
      <color theme="1"/>
      <name val="Montserrat"/>
    </font>
    <font>
      <b/>
      <sz val="8"/>
      <color theme="1"/>
      <name val="Montserrat"/>
    </font>
    <font>
      <b/>
      <sz val="10"/>
      <color theme="0"/>
      <name val="Montserrat"/>
    </font>
    <font>
      <i/>
      <sz val="7"/>
      <color rgb="FF000000"/>
      <name val="Montserrat"/>
    </font>
    <font>
      <sz val="7"/>
      <color rgb="FF000000"/>
      <name val="Montserrat"/>
    </font>
    <font>
      <b/>
      <sz val="12"/>
      <color theme="0"/>
      <name val="Calibri"/>
      <family val="2"/>
      <scheme val="minor"/>
    </font>
    <font>
      <b/>
      <sz val="10"/>
      <name val="Montserrat"/>
    </font>
    <font>
      <b/>
      <sz val="9"/>
      <name val="Montserrat"/>
    </font>
    <font>
      <sz val="10"/>
      <color theme="1"/>
      <name val="Montserrat"/>
    </font>
    <font>
      <sz val="8"/>
      <color rgb="FF000000"/>
      <name val="Calibri"/>
      <family val="2"/>
      <scheme val="minor"/>
    </font>
    <font>
      <b/>
      <sz val="8"/>
      <color theme="1"/>
      <name val="Calibri"/>
      <family val="2"/>
      <scheme val="minor"/>
    </font>
    <font>
      <b/>
      <sz val="7"/>
      <color rgb="FF000000"/>
      <name val="Montserrat"/>
    </font>
    <font>
      <sz val="9"/>
      <color rgb="FF000000"/>
      <name val="Montserrat"/>
    </font>
    <font>
      <b/>
      <sz val="10"/>
      <color rgb="FFFF0000"/>
      <name val="Montserrat"/>
    </font>
    <font>
      <sz val="7"/>
      <color rgb="FFFF0000"/>
      <name val="Montserrat"/>
    </font>
    <font>
      <sz val="7"/>
      <color rgb="FFC00000"/>
      <name val="Montserrat"/>
    </font>
    <font>
      <b/>
      <sz val="11"/>
      <color rgb="FFFFFFFF"/>
      <name val="Calibri"/>
      <family val="2"/>
      <scheme val="minor"/>
    </font>
    <font>
      <b/>
      <sz val="8"/>
      <color rgb="FF000000"/>
      <name val="Calibri"/>
      <family val="2"/>
      <scheme val="minor"/>
    </font>
    <font>
      <b/>
      <sz val="10"/>
      <color theme="1"/>
      <name val="Calibri"/>
      <family val="2"/>
      <scheme val="minor"/>
    </font>
    <font>
      <sz val="10"/>
      <name val="Montserrat"/>
    </font>
    <font>
      <b/>
      <sz val="12"/>
      <color theme="1"/>
      <name val="Calibri"/>
      <family val="2"/>
      <scheme val="minor"/>
    </font>
    <font>
      <b/>
      <sz val="12"/>
      <name val="Montserrat"/>
    </font>
    <font>
      <b/>
      <sz val="11"/>
      <color theme="0"/>
      <name val="Montserrat"/>
    </font>
    <font>
      <sz val="10"/>
      <name val="Arial"/>
      <family val="2"/>
    </font>
    <font>
      <b/>
      <sz val="14"/>
      <color theme="0"/>
      <name val="Montserrat"/>
    </font>
    <font>
      <b/>
      <sz val="12"/>
      <color theme="1"/>
      <name val="Montserrat"/>
    </font>
    <font>
      <b/>
      <sz val="16"/>
      <color theme="0"/>
      <name val="Calibri"/>
      <family val="2"/>
      <scheme val="minor"/>
    </font>
    <font>
      <b/>
      <sz val="16"/>
      <color theme="0"/>
      <name val="Montserrat"/>
    </font>
    <font>
      <b/>
      <sz val="11"/>
      <color theme="1" tint="0.14999847407452621"/>
      <name val="Calibri"/>
      <family val="2"/>
      <scheme val="minor"/>
    </font>
    <font>
      <sz val="11"/>
      <color theme="1" tint="0.14999847407452621"/>
      <name val="Calibri"/>
      <family val="2"/>
      <scheme val="minor"/>
    </font>
    <font>
      <b/>
      <sz val="12"/>
      <color theme="0"/>
      <name val="Montserrat"/>
    </font>
  </fonts>
  <fills count="11">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70AD47"/>
        <bgColor indexed="64"/>
      </patternFill>
    </fill>
    <fill>
      <patternFill patternType="solid">
        <fgColor rgb="FFF2F2F2"/>
        <bgColor indexed="64"/>
      </patternFill>
    </fill>
    <fill>
      <patternFill patternType="solid">
        <fgColor rgb="FFFFFFFF"/>
        <bgColor indexed="64"/>
      </patternFill>
    </fill>
    <fill>
      <patternFill patternType="solid">
        <fgColor rgb="FFBFBFBF"/>
        <bgColor indexed="64"/>
      </patternFill>
    </fill>
    <fill>
      <patternFill patternType="solid">
        <fgColor theme="0" tint="-0.34998626667073579"/>
        <bgColor indexed="64"/>
      </patternFill>
    </fill>
    <fill>
      <patternFill patternType="solid">
        <fgColor theme="2" tint="-9.9978637043366805E-2"/>
        <bgColor indexed="64"/>
      </patternFill>
    </fill>
  </fills>
  <borders count="58">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0"/>
      </left>
      <right style="medium">
        <color theme="0"/>
      </right>
      <top style="medium">
        <color indexed="64"/>
      </top>
      <bottom/>
      <diagonal/>
    </border>
    <border>
      <left style="medium">
        <color theme="0"/>
      </left>
      <right style="medium">
        <color theme="0"/>
      </right>
      <top/>
      <bottom/>
      <diagonal/>
    </border>
    <border>
      <left style="medium">
        <color theme="0"/>
      </left>
      <right/>
      <top/>
      <bottom/>
      <diagonal/>
    </border>
    <border>
      <left style="medium">
        <color theme="0"/>
      </left>
      <right style="medium">
        <color theme="0"/>
      </right>
      <top style="medium">
        <color theme="0"/>
      </top>
      <bottom style="medium">
        <color theme="0"/>
      </bottom>
      <diagonal/>
    </border>
    <border>
      <left/>
      <right style="medium">
        <color indexed="64"/>
      </right>
      <top/>
      <bottom/>
      <diagonal/>
    </border>
    <border>
      <left/>
      <right style="medium">
        <color indexed="64"/>
      </right>
      <top/>
      <bottom style="medium">
        <color indexed="64"/>
      </bottom>
      <diagonal/>
    </border>
    <border>
      <left/>
      <right style="medium">
        <color theme="0"/>
      </right>
      <top style="medium">
        <color indexed="64"/>
      </top>
      <bottom/>
      <diagonal/>
    </border>
    <border>
      <left/>
      <right style="medium">
        <color theme="0"/>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theme="0"/>
      </left>
      <right style="medium">
        <color theme="0"/>
      </right>
      <top style="medium">
        <color indexed="64"/>
      </top>
      <bottom style="medium">
        <color theme="0"/>
      </bottom>
      <diagonal/>
    </border>
    <border>
      <left style="medium">
        <color indexed="64"/>
      </left>
      <right style="medium">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rgb="FF000000"/>
      </right>
      <top/>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indexed="64"/>
      </right>
      <top style="medium">
        <color indexed="64"/>
      </top>
      <bottom style="medium">
        <color indexed="64"/>
      </bottom>
      <diagonal/>
    </border>
    <border>
      <left style="medium">
        <color theme="0"/>
      </left>
      <right/>
      <top style="medium">
        <color indexed="64"/>
      </top>
      <bottom/>
      <diagonal/>
    </border>
    <border>
      <left/>
      <right style="medium">
        <color theme="0"/>
      </right>
      <top/>
      <bottom style="medium">
        <color indexed="64"/>
      </bottom>
      <diagonal/>
    </border>
    <border>
      <left style="medium">
        <color theme="0"/>
      </left>
      <right style="medium">
        <color theme="0"/>
      </right>
      <top/>
      <bottom style="medium">
        <color indexed="64"/>
      </bottom>
      <diagonal/>
    </border>
    <border>
      <left style="medium">
        <color theme="0"/>
      </left>
      <right style="medium">
        <color theme="0"/>
      </right>
      <top style="medium">
        <color theme="0"/>
      </top>
      <bottom style="medium">
        <color indexed="64"/>
      </bottom>
      <diagonal/>
    </border>
    <border>
      <left style="medium">
        <color indexed="64"/>
      </left>
      <right style="medium">
        <color indexed="64"/>
      </right>
      <top style="medium">
        <color rgb="FF000000"/>
      </top>
      <bottom/>
      <diagonal/>
    </border>
  </borders>
  <cellStyleXfs count="4">
    <xf numFmtId="0" fontId="0" fillId="0" borderId="0"/>
    <xf numFmtId="44" fontId="16" fillId="0" borderId="0" applyFont="0" applyFill="0" applyBorder="0" applyAlignment="0" applyProtection="0"/>
    <xf numFmtId="0" fontId="44" fillId="0" borderId="0" applyNumberFormat="0" applyFont="0" applyFill="0" applyBorder="0" applyAlignment="0" applyProtection="0"/>
    <xf numFmtId="43" fontId="16" fillId="0" borderId="0" applyFont="0" applyFill="0" applyBorder="0" applyAlignment="0" applyProtection="0"/>
  </cellStyleXfs>
  <cellXfs count="476">
    <xf numFmtId="0" fontId="0" fillId="0" borderId="0" xfId="0"/>
    <xf numFmtId="0" fontId="6" fillId="0" borderId="11" xfId="0" applyFont="1" applyBorder="1" applyAlignment="1">
      <alignment horizontal="center" vertical="center" wrapText="1"/>
    </xf>
    <xf numFmtId="0" fontId="6" fillId="0" borderId="11" xfId="0" applyFont="1" applyBorder="1" applyAlignment="1">
      <alignment horizontal="justify" vertical="center" wrapText="1"/>
    </xf>
    <xf numFmtId="0" fontId="2" fillId="0" borderId="0" xfId="0" applyFont="1" applyAlignment="1">
      <alignment wrapText="1"/>
    </xf>
    <xf numFmtId="0" fontId="6" fillId="3" borderId="12" xfId="0" applyFont="1" applyFill="1" applyBorder="1" applyAlignment="1">
      <alignment horizontal="center" vertical="center" wrapText="1"/>
    </xf>
    <xf numFmtId="0" fontId="6" fillId="3" borderId="12" xfId="0" applyFont="1" applyFill="1" applyBorder="1" applyAlignment="1">
      <alignment horizontal="justify" vertical="center"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15" xfId="0" quotePrefix="1" applyFont="1" applyFill="1" applyBorder="1" applyAlignment="1">
      <alignment horizontal="center" vertical="center" wrapText="1"/>
    </xf>
    <xf numFmtId="0" fontId="6" fillId="0" borderId="1" xfId="0" applyFont="1" applyBorder="1" applyAlignment="1">
      <alignment horizontal="justify" vertical="center"/>
    </xf>
    <xf numFmtId="0" fontId="6" fillId="0" borderId="12" xfId="0" applyFont="1" applyBorder="1" applyAlignment="1">
      <alignment horizontal="center" vertical="center" wrapText="1"/>
    </xf>
    <xf numFmtId="0" fontId="6" fillId="0" borderId="12" xfId="0" applyFont="1" applyBorder="1" applyAlignment="1">
      <alignment horizontal="justify" vertical="center" wrapText="1"/>
    </xf>
    <xf numFmtId="0" fontId="6" fillId="0" borderId="13" xfId="0" applyFont="1" applyBorder="1" applyAlignment="1">
      <alignment horizontal="center" vertical="center" wrapText="1"/>
    </xf>
    <xf numFmtId="0" fontId="6" fillId="0" borderId="0" xfId="0" applyFont="1" applyAlignment="1">
      <alignment horizontal="center" vertical="center" wrapText="1"/>
    </xf>
    <xf numFmtId="0" fontId="6" fillId="3" borderId="1" xfId="0" applyFont="1" applyFill="1" applyBorder="1" applyAlignment="1">
      <alignment horizontal="justify" vertical="center"/>
    </xf>
    <xf numFmtId="0" fontId="0" fillId="0" borderId="2" xfId="0" applyBorder="1"/>
    <xf numFmtId="0" fontId="0" fillId="0" borderId="3" xfId="0" applyBorder="1"/>
    <xf numFmtId="0" fontId="6" fillId="3" borderId="0" xfId="0" applyFont="1" applyFill="1" applyAlignment="1">
      <alignment horizontal="justify" vertical="center" wrapText="1"/>
    </xf>
    <xf numFmtId="0" fontId="6" fillId="0" borderId="0" xfId="0" applyFont="1" applyAlignment="1">
      <alignment horizontal="justify" vertical="center"/>
    </xf>
    <xf numFmtId="0" fontId="6" fillId="3" borderId="0" xfId="0" applyFont="1" applyFill="1" applyAlignment="1">
      <alignment horizontal="justify" vertical="center"/>
    </xf>
    <xf numFmtId="0" fontId="6" fillId="3" borderId="1" xfId="0" applyFont="1" applyFill="1" applyBorder="1" applyAlignment="1">
      <alignment horizontal="justify" vertical="center" wrapText="1"/>
    </xf>
    <xf numFmtId="0" fontId="3" fillId="0" borderId="0" xfId="0" applyFont="1"/>
    <xf numFmtId="0" fontId="4" fillId="2" borderId="8" xfId="0" applyFont="1" applyFill="1" applyBorder="1" applyAlignment="1">
      <alignment horizontal="center" vertical="center"/>
    </xf>
    <xf numFmtId="0" fontId="9" fillId="3" borderId="0" xfId="0" applyFont="1" applyFill="1" applyAlignment="1">
      <alignment vertical="center"/>
    </xf>
    <xf numFmtId="0" fontId="9" fillId="3" borderId="15" xfId="0" applyFont="1" applyFill="1" applyBorder="1" applyAlignment="1">
      <alignment vertical="center"/>
    </xf>
    <xf numFmtId="0" fontId="9" fillId="0" borderId="0" xfId="0" applyFont="1" applyAlignment="1">
      <alignment vertical="center"/>
    </xf>
    <xf numFmtId="0" fontId="9" fillId="0" borderId="15" xfId="0" applyFont="1" applyBorder="1" applyAlignment="1">
      <alignment vertical="center"/>
    </xf>
    <xf numFmtId="0" fontId="13" fillId="0" borderId="3" xfId="0" applyFont="1" applyBorder="1" applyAlignment="1">
      <alignment vertical="center"/>
    </xf>
    <xf numFmtId="0" fontId="13" fillId="0" borderId="16" xfId="0" applyFont="1" applyBorder="1" applyAlignment="1">
      <alignment vertical="center"/>
    </xf>
    <xf numFmtId="0" fontId="9" fillId="3" borderId="5" xfId="0" applyFont="1" applyFill="1" applyBorder="1" applyAlignment="1">
      <alignment vertical="center"/>
    </xf>
    <xf numFmtId="0" fontId="9" fillId="3" borderId="6" xfId="0" applyFont="1" applyFill="1" applyBorder="1" applyAlignment="1">
      <alignment vertical="center"/>
    </xf>
    <xf numFmtId="0" fontId="9" fillId="3" borderId="7" xfId="0" applyFont="1" applyFill="1" applyBorder="1" applyAlignment="1">
      <alignment vertical="center"/>
    </xf>
    <xf numFmtId="0" fontId="9" fillId="0" borderId="1" xfId="0" applyFont="1" applyBorder="1" applyAlignment="1">
      <alignment vertical="center"/>
    </xf>
    <xf numFmtId="0" fontId="9" fillId="3" borderId="1" xfId="0" applyFont="1" applyFill="1" applyBorder="1" applyAlignment="1">
      <alignment vertical="center"/>
    </xf>
    <xf numFmtId="0" fontId="9" fillId="0" borderId="2" xfId="0" applyFont="1" applyBorder="1" applyAlignment="1">
      <alignment vertical="center"/>
    </xf>
    <xf numFmtId="0" fontId="7" fillId="3" borderId="4" xfId="0" applyFont="1" applyFill="1" applyBorder="1"/>
    <xf numFmtId="0" fontId="7" fillId="0" borderId="19" xfId="0" applyFont="1" applyBorder="1" applyAlignment="1">
      <alignment horizontal="justify" vertical="center"/>
    </xf>
    <xf numFmtId="0" fontId="7" fillId="3" borderId="19" xfId="0" applyFont="1" applyFill="1" applyBorder="1" applyAlignment="1">
      <alignment horizontal="justify" vertical="center"/>
    </xf>
    <xf numFmtId="0" fontId="7" fillId="0" borderId="20" xfId="0" applyFont="1" applyBorder="1" applyAlignment="1">
      <alignment horizontal="justify" vertical="center"/>
    </xf>
    <xf numFmtId="0" fontId="4" fillId="2" borderId="9"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alignment horizontal="justify" vertical="center" wrapText="1"/>
    </xf>
    <xf numFmtId="0" fontId="6" fillId="0" borderId="14" xfId="0" applyFont="1" applyBorder="1" applyAlignment="1">
      <alignment horizontal="center" vertical="center" wrapText="1"/>
    </xf>
    <xf numFmtId="0" fontId="2" fillId="0" borderId="0" xfId="0" applyFont="1"/>
    <xf numFmtId="0" fontId="2" fillId="0" borderId="3" xfId="0" applyFont="1" applyBorder="1"/>
    <xf numFmtId="0" fontId="6" fillId="0" borderId="21" xfId="0" applyFont="1" applyBorder="1" applyAlignment="1">
      <alignment horizontal="center" vertical="center" wrapText="1"/>
    </xf>
    <xf numFmtId="0" fontId="6" fillId="0" borderId="6" xfId="0" applyFont="1" applyBorder="1" applyAlignment="1">
      <alignment horizontal="justify" vertical="center" wrapText="1"/>
    </xf>
    <xf numFmtId="0" fontId="18" fillId="2" borderId="9" xfId="0" applyFont="1" applyFill="1" applyBorder="1" applyAlignment="1">
      <alignment horizontal="center" vertical="center" wrapText="1"/>
    </xf>
    <xf numFmtId="41" fontId="9" fillId="0" borderId="0" xfId="0" applyNumberFormat="1" applyFont="1" applyAlignment="1">
      <alignment vertical="center"/>
    </xf>
    <xf numFmtId="44" fontId="9" fillId="0" borderId="0" xfId="1" applyFont="1" applyFill="1" applyBorder="1" applyAlignment="1">
      <alignment horizontal="justify" vertical="center"/>
    </xf>
    <xf numFmtId="41" fontId="9" fillId="0" borderId="0" xfId="0" applyNumberFormat="1" applyFont="1" applyAlignment="1">
      <alignment horizontal="justify" vertical="center"/>
    </xf>
    <xf numFmtId="165" fontId="9" fillId="0" borderId="0" xfId="0" applyNumberFormat="1" applyFont="1" applyAlignment="1">
      <alignment horizontal="justify" vertical="center"/>
    </xf>
    <xf numFmtId="0" fontId="9" fillId="0" borderId="0" xfId="1" applyNumberFormat="1" applyFont="1" applyFill="1" applyBorder="1" applyAlignment="1">
      <alignment horizontal="center" vertical="center"/>
    </xf>
    <xf numFmtId="44" fontId="9" fillId="0" borderId="0" xfId="1" applyFont="1" applyFill="1" applyBorder="1" applyAlignment="1">
      <alignment horizontal="center" vertical="center"/>
    </xf>
    <xf numFmtId="44" fontId="9" fillId="0" borderId="0" xfId="1" applyFont="1" applyFill="1" applyBorder="1" applyAlignment="1">
      <alignment horizontal="right" vertical="center"/>
    </xf>
    <xf numFmtId="0" fontId="21" fillId="0" borderId="2" xfId="0" applyFont="1" applyBorder="1"/>
    <xf numFmtId="0" fontId="21" fillId="0" borderId="3" xfId="0" applyFont="1" applyBorder="1"/>
    <xf numFmtId="0" fontId="21" fillId="0" borderId="16" xfId="0" applyFont="1" applyBorder="1"/>
    <xf numFmtId="0" fontId="22" fillId="0" borderId="20" xfId="0" applyFont="1" applyBorder="1"/>
    <xf numFmtId="0" fontId="22" fillId="0" borderId="2" xfId="0" applyFont="1" applyBorder="1"/>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6" xfId="0" applyFont="1" applyFill="1" applyBorder="1" applyAlignment="1">
      <alignment horizontal="center" vertical="center"/>
    </xf>
    <xf numFmtId="44" fontId="23" fillId="2" borderId="10" xfId="1" applyFont="1" applyFill="1" applyBorder="1" applyAlignment="1">
      <alignment horizontal="center" vertical="center" wrapText="1"/>
    </xf>
    <xf numFmtId="0" fontId="6" fillId="0" borderId="6" xfId="0" applyFont="1" applyBorder="1" applyAlignment="1">
      <alignment wrapText="1"/>
    </xf>
    <xf numFmtId="44" fontId="1" fillId="0" borderId="4" xfId="1" applyFont="1" applyBorder="1" applyAlignment="1">
      <alignment horizontal="center" vertical="center"/>
    </xf>
    <xf numFmtId="44" fontId="1" fillId="3" borderId="19" xfId="1" applyFont="1" applyFill="1" applyBorder="1"/>
    <xf numFmtId="0" fontId="6" fillId="0" borderId="0" xfId="0" applyFont="1" applyAlignment="1">
      <alignment wrapText="1"/>
    </xf>
    <xf numFmtId="44" fontId="1" fillId="0" borderId="19" xfId="1" applyFont="1" applyBorder="1"/>
    <xf numFmtId="0" fontId="6" fillId="3" borderId="3" xfId="0" applyFont="1" applyFill="1" applyBorder="1" applyAlignment="1">
      <alignment horizontal="center" vertical="center" wrapText="1"/>
    </xf>
    <xf numFmtId="0" fontId="6" fillId="3" borderId="3" xfId="0" applyFont="1" applyFill="1" applyBorder="1" applyAlignment="1">
      <alignment horizontal="justify" vertical="center" wrapText="1"/>
    </xf>
    <xf numFmtId="0" fontId="18" fillId="2" borderId="16" xfId="0" applyFont="1" applyFill="1" applyBorder="1" applyAlignment="1">
      <alignment horizontal="center" vertical="center" wrapText="1"/>
    </xf>
    <xf numFmtId="0" fontId="9" fillId="3" borderId="0" xfId="0" applyFont="1" applyFill="1" applyAlignment="1">
      <alignment horizontal="justify" vertical="center"/>
    </xf>
    <xf numFmtId="44" fontId="18" fillId="2" borderId="9" xfId="1" applyFont="1" applyFill="1" applyBorder="1" applyAlignment="1">
      <alignment horizontal="center" vertical="center" wrapText="1"/>
    </xf>
    <xf numFmtId="4" fontId="26" fillId="2" borderId="9" xfId="0" applyNumberFormat="1" applyFont="1" applyFill="1" applyBorder="1"/>
    <xf numFmtId="0" fontId="10" fillId="0" borderId="0" xfId="0" applyFont="1"/>
    <xf numFmtId="0" fontId="5" fillId="0" borderId="0" xfId="0" applyFont="1"/>
    <xf numFmtId="0" fontId="11" fillId="0" borderId="0" xfId="0" applyFont="1"/>
    <xf numFmtId="4" fontId="27" fillId="0" borderId="9" xfId="0" applyNumberFormat="1" applyFont="1" applyBorder="1" applyAlignment="1">
      <alignment horizontal="center" vertical="center" wrapText="1"/>
    </xf>
    <xf numFmtId="44" fontId="27" fillId="0" borderId="9" xfId="1" applyFont="1" applyBorder="1" applyAlignment="1">
      <alignment horizontal="center" vertical="center" wrapText="1"/>
    </xf>
    <xf numFmtId="0" fontId="29" fillId="0" borderId="6" xfId="0" applyFont="1" applyBorder="1"/>
    <xf numFmtId="0" fontId="20" fillId="0" borderId="0" xfId="0" applyFont="1" applyAlignment="1">
      <alignment horizontal="center" wrapText="1"/>
    </xf>
    <xf numFmtId="0" fontId="6" fillId="0" borderId="6" xfId="0" applyFont="1" applyBorder="1" applyAlignment="1">
      <alignment horizontal="justify" vertical="center"/>
    </xf>
    <xf numFmtId="0" fontId="6" fillId="3" borderId="3" xfId="0" applyFont="1" applyFill="1" applyBorder="1" applyAlignment="1">
      <alignment horizontal="justify" vertical="center"/>
    </xf>
    <xf numFmtId="0" fontId="14" fillId="0" borderId="0" xfId="0" applyFont="1" applyAlignment="1">
      <alignment horizontal="center" vertical="center" wrapText="1"/>
    </xf>
    <xf numFmtId="44" fontId="3" fillId="0" borderId="0" xfId="1" applyFont="1" applyBorder="1"/>
    <xf numFmtId="44" fontId="0" fillId="0" borderId="0" xfId="0" applyNumberFormat="1"/>
    <xf numFmtId="44" fontId="1" fillId="4" borderId="19" xfId="1" applyFont="1" applyFill="1" applyBorder="1"/>
    <xf numFmtId="0" fontId="11" fillId="0" borderId="0" xfId="0" applyFont="1" applyAlignment="1">
      <alignment horizontal="left"/>
    </xf>
    <xf numFmtId="0" fontId="2" fillId="0" borderId="0" xfId="0" applyFont="1" applyAlignment="1">
      <alignment horizontal="left"/>
    </xf>
    <xf numFmtId="0" fontId="12" fillId="0" borderId="3" xfId="0" applyFont="1" applyBorder="1" applyAlignment="1">
      <alignment horizontal="center"/>
    </xf>
    <xf numFmtId="0" fontId="14" fillId="2" borderId="0" xfId="0" applyFont="1" applyFill="1" applyAlignment="1">
      <alignment horizontal="center"/>
    </xf>
    <xf numFmtId="0" fontId="13" fillId="0" borderId="0" xfId="0" applyFont="1" applyAlignment="1">
      <alignment vertical="center"/>
    </xf>
    <xf numFmtId="0" fontId="6" fillId="0" borderId="0" xfId="0" quotePrefix="1" applyFont="1" applyAlignment="1">
      <alignment horizontal="center" vertical="center" wrapText="1"/>
    </xf>
    <xf numFmtId="0" fontId="12" fillId="0" borderId="0" xfId="0" applyFont="1" applyAlignment="1">
      <alignment horizontal="center"/>
    </xf>
    <xf numFmtId="0" fontId="4" fillId="0" borderId="0" xfId="0" applyFont="1" applyAlignment="1">
      <alignment horizontal="center" vertical="center" wrapText="1"/>
    </xf>
    <xf numFmtId="0" fontId="18" fillId="2" borderId="24"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13" fillId="0" borderId="0" xfId="0" applyFont="1"/>
    <xf numFmtId="0" fontId="0" fillId="0" borderId="27" xfId="0" applyBorder="1" applyAlignment="1">
      <alignment horizontal="center" vertical="center"/>
    </xf>
    <xf numFmtId="0" fontId="13" fillId="0" borderId="32" xfId="0" applyFont="1" applyBorder="1" applyAlignment="1">
      <alignment wrapText="1"/>
    </xf>
    <xf numFmtId="0" fontId="18" fillId="2" borderId="23" xfId="0" applyFont="1" applyFill="1" applyBorder="1" applyAlignment="1">
      <alignment horizontal="center" vertical="center" wrapText="1"/>
    </xf>
    <xf numFmtId="0" fontId="7" fillId="3" borderId="4" xfId="0" applyFont="1" applyFill="1" applyBorder="1" applyAlignment="1">
      <alignment vertical="top"/>
    </xf>
    <xf numFmtId="0" fontId="9" fillId="3" borderId="5" xfId="0" applyFont="1" applyFill="1" applyBorder="1" applyAlignment="1">
      <alignment horizontal="left" vertical="center"/>
    </xf>
    <xf numFmtId="0" fontId="7" fillId="0" borderId="19" xfId="0" applyFont="1" applyBorder="1" applyAlignment="1">
      <alignment vertical="top"/>
    </xf>
    <xf numFmtId="0" fontId="9" fillId="0" borderId="1" xfId="0" applyFont="1" applyBorder="1" applyAlignment="1">
      <alignment horizontal="left" vertical="center"/>
    </xf>
    <xf numFmtId="0" fontId="7" fillId="3" borderId="19" xfId="0" applyFont="1" applyFill="1" applyBorder="1" applyAlignment="1">
      <alignment vertical="top"/>
    </xf>
    <xf numFmtId="0" fontId="9" fillId="3" borderId="1" xfId="0" applyFont="1" applyFill="1" applyBorder="1" applyAlignment="1">
      <alignment horizontal="left" vertical="center"/>
    </xf>
    <xf numFmtId="0" fontId="7" fillId="0" borderId="20" xfId="0" applyFont="1" applyBorder="1" applyAlignment="1">
      <alignment vertical="top"/>
    </xf>
    <xf numFmtId="0" fontId="2" fillId="0" borderId="0" xfId="0" applyFont="1" applyAlignment="1">
      <alignment vertical="top"/>
    </xf>
    <xf numFmtId="0" fontId="0" fillId="0" borderId="0" xfId="0" applyAlignment="1">
      <alignment vertical="top"/>
    </xf>
    <xf numFmtId="0" fontId="0" fillId="0" borderId="0" xfId="0" applyAlignment="1">
      <alignment horizontal="left"/>
    </xf>
    <xf numFmtId="0" fontId="6" fillId="0" borderId="5" xfId="0" applyFont="1" applyBorder="1" applyAlignment="1">
      <alignment horizontal="justify" vertical="center"/>
    </xf>
    <xf numFmtId="0" fontId="6" fillId="6" borderId="1" xfId="0" applyFont="1" applyFill="1" applyBorder="1" applyAlignment="1">
      <alignment horizontal="justify" vertical="center" wrapText="1"/>
    </xf>
    <xf numFmtId="0" fontId="6" fillId="6" borderId="0" xfId="0" applyFont="1" applyFill="1" applyAlignment="1">
      <alignment horizontal="justify" vertical="center" wrapText="1"/>
    </xf>
    <xf numFmtId="0" fontId="38" fillId="0" borderId="34" xfId="0" applyFont="1" applyBorder="1" applyAlignment="1">
      <alignment horizontal="center" vertical="center"/>
    </xf>
    <xf numFmtId="0" fontId="38" fillId="0" borderId="35" xfId="0" applyFont="1" applyBorder="1" applyAlignment="1">
      <alignment horizontal="center" vertical="center"/>
    </xf>
    <xf numFmtId="0" fontId="38" fillId="0" borderId="36" xfId="0" applyFont="1" applyBorder="1" applyAlignment="1">
      <alignment horizontal="center" vertical="center"/>
    </xf>
    <xf numFmtId="0" fontId="38" fillId="0" borderId="27" xfId="0" applyFont="1" applyBorder="1" applyAlignment="1">
      <alignment horizontal="center" vertical="center"/>
    </xf>
    <xf numFmtId="166" fontId="30" fillId="0" borderId="27" xfId="0" applyNumberFormat="1" applyFont="1" applyBorder="1" applyAlignment="1">
      <alignment vertical="center"/>
    </xf>
    <xf numFmtId="0" fontId="30" fillId="0" borderId="27" xfId="0" applyFont="1" applyBorder="1" applyAlignment="1">
      <alignment horizontal="center" vertical="center" wrapText="1"/>
    </xf>
    <xf numFmtId="0" fontId="31" fillId="0" borderId="31" xfId="0" applyFont="1" applyBorder="1"/>
    <xf numFmtId="0" fontId="13" fillId="0" borderId="32" xfId="0" applyFont="1" applyBorder="1"/>
    <xf numFmtId="0" fontId="31" fillId="0" borderId="39" xfId="0" applyFont="1" applyBorder="1"/>
    <xf numFmtId="166" fontId="13" fillId="0" borderId="27" xfId="0" applyNumberFormat="1" applyFont="1" applyBorder="1"/>
    <xf numFmtId="0" fontId="0" fillId="0" borderId="26" xfId="0" applyBorder="1"/>
    <xf numFmtId="0" fontId="13" fillId="0" borderId="33" xfId="0" applyFont="1" applyBorder="1"/>
    <xf numFmtId="167" fontId="13" fillId="0" borderId="40" xfId="0" applyNumberFormat="1" applyFont="1" applyBorder="1"/>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0" fillId="0" borderId="31" xfId="0" applyBorder="1" applyAlignment="1">
      <alignment horizontal="center" vertical="center"/>
    </xf>
    <xf numFmtId="0" fontId="0" fillId="0" borderId="32" xfId="0"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1" fillId="0" borderId="33" xfId="0" applyFont="1" applyBorder="1" applyAlignment="1">
      <alignment horizontal="center" vertical="center"/>
    </xf>
    <xf numFmtId="0" fontId="39" fillId="0" borderId="30" xfId="0" applyFont="1" applyBorder="1" applyAlignment="1">
      <alignment horizontal="center" vertical="center" wrapText="1" indent="1"/>
    </xf>
    <xf numFmtId="0" fontId="39" fillId="0" borderId="28" xfId="0" applyFont="1" applyBorder="1" applyAlignment="1">
      <alignment horizontal="center" vertical="center" wrapText="1"/>
    </xf>
    <xf numFmtId="0" fontId="39" fillId="0" borderId="29" xfId="0" applyFont="1" applyBorder="1" applyAlignment="1">
      <alignment horizontal="center" vertical="center"/>
    </xf>
    <xf numFmtId="0" fontId="39" fillId="0" borderId="29" xfId="0" applyFont="1" applyBorder="1" applyAlignment="1">
      <alignment horizontal="center" vertical="center" wrapText="1"/>
    </xf>
    <xf numFmtId="0" fontId="39" fillId="0" borderId="46" xfId="0" applyFont="1" applyBorder="1" applyAlignment="1">
      <alignment horizontal="center" vertical="center"/>
    </xf>
    <xf numFmtId="0" fontId="39" fillId="0" borderId="41" xfId="0" applyFont="1" applyBorder="1" applyAlignment="1">
      <alignment horizontal="center" vertical="center"/>
    </xf>
    <xf numFmtId="0" fontId="13" fillId="0" borderId="31" xfId="0" applyFont="1" applyBorder="1" applyAlignment="1">
      <alignment horizontal="center" vertical="center"/>
    </xf>
    <xf numFmtId="166" fontId="13" fillId="0" borderId="27" xfId="0" applyNumberFormat="1" applyFont="1" applyBorder="1" applyAlignment="1">
      <alignment horizontal="center" vertical="center"/>
    </xf>
    <xf numFmtId="0" fontId="13" fillId="0" borderId="39" xfId="0" applyFont="1" applyBorder="1" applyAlignment="1">
      <alignment horizontal="center" vertical="center"/>
    </xf>
    <xf numFmtId="166" fontId="13" fillId="0" borderId="40" xfId="0" applyNumberFormat="1" applyFont="1" applyBorder="1" applyAlignment="1">
      <alignment horizontal="center" vertical="center"/>
    </xf>
    <xf numFmtId="168" fontId="0" fillId="0" borderId="0" xfId="0" applyNumberFormat="1"/>
    <xf numFmtId="0" fontId="13" fillId="0" borderId="0" xfId="0" applyFont="1" applyBorder="1" applyAlignment="1">
      <alignment vertical="center"/>
    </xf>
    <xf numFmtId="164" fontId="18" fillId="2" borderId="23" xfId="1" applyNumberFormat="1"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8" fillId="2" borderId="36"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3" borderId="0" xfId="0" quotePrefix="1" applyFont="1" applyFill="1" applyBorder="1" applyAlignment="1">
      <alignment horizontal="center" vertical="center" wrapText="1"/>
    </xf>
    <xf numFmtId="0" fontId="6" fillId="0" borderId="0" xfId="0" applyFont="1" applyBorder="1" applyAlignment="1">
      <alignment wrapText="1"/>
    </xf>
    <xf numFmtId="0" fontId="12" fillId="0" borderId="0" xfId="0" applyFont="1" applyBorder="1" applyAlignment="1">
      <alignment horizontal="center"/>
    </xf>
    <xf numFmtId="41" fontId="9" fillId="0" borderId="0" xfId="0" applyNumberFormat="1" applyFont="1" applyBorder="1" applyAlignment="1">
      <alignment vertical="center"/>
    </xf>
    <xf numFmtId="0" fontId="9" fillId="0" borderId="0" xfId="0" applyFont="1" applyBorder="1" applyAlignment="1">
      <alignment horizontal="center" vertical="center" wrapText="1"/>
    </xf>
    <xf numFmtId="0" fontId="18" fillId="2" borderId="34" xfId="0" applyFont="1" applyFill="1" applyBorder="1" applyAlignment="1">
      <alignment horizontal="center" vertical="center" wrapText="1"/>
    </xf>
    <xf numFmtId="0" fontId="9" fillId="0" borderId="37" xfId="0" applyFont="1" applyBorder="1" applyAlignment="1">
      <alignment horizontal="center" vertical="center" wrapText="1"/>
    </xf>
    <xf numFmtId="44" fontId="9" fillId="0" borderId="38" xfId="1" applyFont="1" applyFill="1" applyBorder="1" applyAlignment="1">
      <alignment horizontal="center" vertical="center"/>
    </xf>
    <xf numFmtId="0" fontId="13" fillId="0" borderId="15" xfId="0" applyFont="1" applyBorder="1" applyAlignment="1">
      <alignment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44" fontId="6" fillId="0" borderId="48" xfId="0" applyNumberFormat="1" applyFont="1" applyBorder="1" applyAlignment="1">
      <alignment horizontal="center" vertical="center" wrapText="1"/>
    </xf>
    <xf numFmtId="0" fontId="6" fillId="6" borderId="12" xfId="0" applyFont="1" applyFill="1" applyBorder="1" applyAlignment="1">
      <alignment horizontal="center" vertical="center" wrapText="1"/>
    </xf>
    <xf numFmtId="0" fontId="6" fillId="6" borderId="12" xfId="0" applyFont="1" applyFill="1" applyBorder="1" applyAlignment="1">
      <alignment horizontal="justify" vertical="center" wrapText="1"/>
    </xf>
    <xf numFmtId="0" fontId="6" fillId="6" borderId="13" xfId="0" applyFont="1" applyFill="1" applyBorder="1" applyAlignment="1">
      <alignment horizontal="center" vertical="center" wrapText="1"/>
    </xf>
    <xf numFmtId="0" fontId="6" fillId="6" borderId="0" xfId="0" applyFont="1" applyFill="1" applyBorder="1" applyAlignment="1">
      <alignment horizontal="center" vertical="center" wrapText="1"/>
    </xf>
    <xf numFmtId="44" fontId="6" fillId="6" borderId="48" xfId="0" applyNumberFormat="1" applyFont="1" applyFill="1" applyBorder="1" applyAlignment="1">
      <alignment horizontal="center" vertical="center" wrapText="1"/>
    </xf>
    <xf numFmtId="0" fontId="9" fillId="6" borderId="37" xfId="0" applyFont="1" applyFill="1" applyBorder="1" applyAlignment="1">
      <alignment horizontal="center" vertical="center" wrapText="1"/>
    </xf>
    <xf numFmtId="44" fontId="9" fillId="6" borderId="0" xfId="1" applyFont="1" applyFill="1" applyBorder="1" applyAlignment="1">
      <alignment horizontal="center" vertical="center"/>
    </xf>
    <xf numFmtId="0" fontId="9" fillId="6" borderId="0" xfId="1" applyNumberFormat="1" applyFont="1" applyFill="1" applyBorder="1" applyAlignment="1">
      <alignment horizontal="center" vertical="center"/>
    </xf>
    <xf numFmtId="41" fontId="9" fillId="6" borderId="0" xfId="0" applyNumberFormat="1" applyFont="1" applyFill="1" applyBorder="1" applyAlignment="1">
      <alignment vertical="center"/>
    </xf>
    <xf numFmtId="44" fontId="9" fillId="6" borderId="0" xfId="1" applyFont="1" applyFill="1" applyBorder="1" applyAlignment="1">
      <alignment horizontal="justify" vertical="center"/>
    </xf>
    <xf numFmtId="44" fontId="9" fillId="6" borderId="38" xfId="1" applyFont="1" applyFill="1" applyBorder="1" applyAlignment="1">
      <alignment horizontal="center" vertical="center"/>
    </xf>
    <xf numFmtId="44" fontId="7" fillId="0" borderId="48" xfId="0" applyNumberFormat="1" applyFont="1" applyBorder="1" applyAlignment="1">
      <alignment horizontal="center" vertical="center" wrapText="1"/>
    </xf>
    <xf numFmtId="44" fontId="7" fillId="6" borderId="48" xfId="0" applyNumberFormat="1" applyFont="1" applyFill="1" applyBorder="1" applyAlignment="1">
      <alignment horizontal="center" vertical="center" wrapText="1"/>
    </xf>
    <xf numFmtId="0" fontId="14" fillId="2" borderId="0" xfId="0" applyFont="1" applyFill="1" applyBorder="1" applyAlignment="1">
      <alignment horizontal="center"/>
    </xf>
    <xf numFmtId="0" fontId="9" fillId="3" borderId="0" xfId="0" applyFont="1" applyFill="1" applyBorder="1" applyAlignment="1">
      <alignment vertical="center"/>
    </xf>
    <xf numFmtId="0" fontId="9" fillId="0" borderId="0" xfId="0" applyFont="1" applyBorder="1" applyAlignment="1">
      <alignment vertical="center"/>
    </xf>
    <xf numFmtId="0" fontId="9" fillId="3" borderId="0" xfId="0" applyFont="1" applyFill="1" applyBorder="1" applyAlignment="1">
      <alignment horizontal="justify" vertical="center"/>
    </xf>
    <xf numFmtId="0" fontId="20" fillId="0" borderId="0" xfId="0" applyFont="1" applyBorder="1" applyAlignment="1">
      <alignment horizontal="center" wrapText="1"/>
    </xf>
    <xf numFmtId="0" fontId="9" fillId="6" borderId="0" xfId="0" applyFont="1" applyFill="1" applyBorder="1" applyAlignment="1">
      <alignment horizontal="center" vertical="center" wrapText="1"/>
    </xf>
    <xf numFmtId="0" fontId="14" fillId="0" borderId="0" xfId="0" applyFont="1" applyFill="1" applyBorder="1" applyAlignment="1">
      <alignment horizontal="center"/>
    </xf>
    <xf numFmtId="0" fontId="9" fillId="0" borderId="0" xfId="0" applyFont="1" applyFill="1" applyBorder="1" applyAlignment="1">
      <alignment vertical="center"/>
    </xf>
    <xf numFmtId="0" fontId="9" fillId="0" borderId="0" xfId="0" applyFont="1" applyFill="1" applyBorder="1" applyAlignment="1">
      <alignment horizontal="justify" vertical="center"/>
    </xf>
    <xf numFmtId="0" fontId="13" fillId="0" borderId="0" xfId="0" applyFont="1" applyFill="1" applyBorder="1" applyAlignment="1">
      <alignment vertical="center"/>
    </xf>
    <xf numFmtId="0" fontId="12" fillId="0" borderId="0" xfId="0" applyFont="1" applyFill="1" applyBorder="1" applyAlignment="1">
      <alignment horizontal="center"/>
    </xf>
    <xf numFmtId="0" fontId="4" fillId="0" borderId="0" xfId="0" applyFont="1" applyFill="1" applyBorder="1" applyAlignment="1">
      <alignment horizontal="center" vertical="center" wrapText="1"/>
    </xf>
    <xf numFmtId="0" fontId="6" fillId="0" borderId="0" xfId="0" quotePrefix="1" applyFont="1" applyFill="1" applyBorder="1" applyAlignment="1">
      <alignment horizontal="center" vertical="center" wrapText="1"/>
    </xf>
    <xf numFmtId="0" fontId="6" fillId="0" borderId="0" xfId="0" applyFont="1" applyFill="1" applyBorder="1" applyAlignment="1">
      <alignment horizontal="center" vertical="center" wrapText="1"/>
    </xf>
    <xf numFmtId="0" fontId="28" fillId="0" borderId="0" xfId="0" quotePrefix="1" applyFont="1" applyFill="1" applyBorder="1" applyAlignment="1">
      <alignment horizontal="center" vertical="center" wrapText="1"/>
    </xf>
    <xf numFmtId="0" fontId="20" fillId="0" borderId="0" xfId="0" applyFont="1" applyFill="1" applyBorder="1" applyAlignment="1">
      <alignment horizontal="center" wrapText="1"/>
    </xf>
    <xf numFmtId="0" fontId="2" fillId="0" borderId="0" xfId="0" applyFont="1" applyFill="1" applyBorder="1"/>
    <xf numFmtId="0" fontId="11" fillId="0" borderId="0" xfId="0" applyFont="1" applyFill="1" applyBorder="1"/>
    <xf numFmtId="0" fontId="0" fillId="0" borderId="0" xfId="0" applyFill="1" applyBorder="1"/>
    <xf numFmtId="0" fontId="9" fillId="0" borderId="0" xfId="0" applyFont="1" applyFill="1" applyBorder="1" applyAlignment="1">
      <alignment horizontal="center" vertical="center" wrapText="1"/>
    </xf>
    <xf numFmtId="0" fontId="9" fillId="0" borderId="37" xfId="0" applyFont="1" applyFill="1" applyBorder="1" applyAlignment="1">
      <alignment horizontal="center" vertical="center" wrapText="1"/>
    </xf>
    <xf numFmtId="4" fontId="27" fillId="0" borderId="49" xfId="0" applyNumberFormat="1" applyFont="1" applyBorder="1" applyAlignment="1">
      <alignment horizontal="center" vertical="center" wrapText="1"/>
    </xf>
    <xf numFmtId="0" fontId="28" fillId="3" borderId="8" xfId="0" quotePrefix="1" applyFont="1" applyFill="1" applyBorder="1" applyAlignment="1">
      <alignment horizontal="center" vertical="center" wrapText="1"/>
    </xf>
    <xf numFmtId="0" fontId="2" fillId="0" borderId="3" xfId="0" applyFont="1" applyBorder="1" applyAlignment="1">
      <alignment wrapText="1"/>
    </xf>
    <xf numFmtId="0" fontId="2" fillId="0" borderId="0" xfId="0" applyFont="1" applyFill="1" applyBorder="1" applyAlignment="1">
      <alignment wrapText="1"/>
    </xf>
    <xf numFmtId="0" fontId="9" fillId="0" borderId="9" xfId="0" applyFont="1" applyBorder="1" applyAlignment="1">
      <alignment horizontal="center" vertical="center" wrapText="1"/>
    </xf>
    <xf numFmtId="0" fontId="4" fillId="2" borderId="51" xfId="0" applyFont="1" applyFill="1" applyBorder="1" applyAlignment="1">
      <alignment horizontal="center" vertical="center" wrapText="1"/>
    </xf>
    <xf numFmtId="44" fontId="6" fillId="0" borderId="51" xfId="0" applyNumberFormat="1" applyFont="1" applyBorder="1" applyAlignment="1">
      <alignment horizontal="center" vertical="center" wrapText="1"/>
    </xf>
    <xf numFmtId="0" fontId="6" fillId="0" borderId="12" xfId="0" applyFont="1" applyFill="1" applyBorder="1" applyAlignment="1">
      <alignment horizontal="center" vertical="center" wrapText="1"/>
    </xf>
    <xf numFmtId="0" fontId="6" fillId="0" borderId="12" xfId="0" applyFont="1" applyFill="1" applyBorder="1" applyAlignment="1">
      <alignment horizontal="justify"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0" xfId="0" applyFont="1" applyFill="1" applyAlignment="1">
      <alignment horizontal="justify" vertical="center" wrapText="1"/>
    </xf>
    <xf numFmtId="0" fontId="6" fillId="0" borderId="0" xfId="0" applyFont="1" applyFill="1" applyAlignment="1">
      <alignment horizontal="center" vertical="center" wrapText="1"/>
    </xf>
    <xf numFmtId="0" fontId="6" fillId="6" borderId="14" xfId="0" applyFont="1" applyFill="1" applyBorder="1" applyAlignment="1">
      <alignment horizontal="center" vertical="center" wrapText="1"/>
    </xf>
    <xf numFmtId="0" fontId="6" fillId="6" borderId="0" xfId="0" quotePrefix="1" applyFont="1" applyFill="1" applyBorder="1" applyAlignment="1">
      <alignment horizontal="center" vertical="center" wrapText="1"/>
    </xf>
    <xf numFmtId="44" fontId="6" fillId="0" borderId="48" xfId="0" applyNumberFormat="1" applyFont="1" applyFill="1" applyBorder="1" applyAlignment="1">
      <alignment horizontal="center" vertical="center" wrapText="1"/>
    </xf>
    <xf numFmtId="0" fontId="25" fillId="0" borderId="48" xfId="0" applyFont="1" applyFill="1" applyBorder="1" applyAlignment="1">
      <alignment horizontal="justify" vertical="center" wrapText="1"/>
    </xf>
    <xf numFmtId="0" fontId="25" fillId="6" borderId="48" xfId="0" applyFont="1" applyFill="1" applyBorder="1" applyAlignment="1">
      <alignment horizontal="justify" vertical="center" wrapText="1"/>
    </xf>
    <xf numFmtId="0" fontId="6" fillId="0" borderId="0" xfId="0" applyFont="1" applyFill="1" applyBorder="1" applyAlignment="1">
      <alignment wrapText="1"/>
    </xf>
    <xf numFmtId="0" fontId="7" fillId="0" borderId="0" xfId="0" applyFont="1" applyFill="1" applyBorder="1" applyAlignment="1">
      <alignment horizontal="center" wrapText="1"/>
    </xf>
    <xf numFmtId="0" fontId="20" fillId="0" borderId="0" xfId="0" quotePrefix="1" applyFont="1" applyFill="1" applyBorder="1" applyAlignment="1">
      <alignment horizontal="center" vertical="center" wrapText="1"/>
    </xf>
    <xf numFmtId="0" fontId="14" fillId="0" borderId="0" xfId="0" applyFont="1" applyFill="1" applyBorder="1" applyAlignment="1">
      <alignment horizontal="center" vertical="center" wrapText="1"/>
    </xf>
    <xf numFmtId="0" fontId="27" fillId="0" borderId="0" xfId="0" quotePrefix="1" applyFont="1" applyFill="1" applyBorder="1" applyAlignment="1">
      <alignment horizontal="center" vertical="center" wrapText="1"/>
    </xf>
    <xf numFmtId="0" fontId="6" fillId="0" borderId="48" xfId="0" applyFont="1" applyBorder="1" applyAlignment="1">
      <alignment wrapText="1"/>
    </xf>
    <xf numFmtId="0" fontId="20" fillId="3" borderId="22" xfId="0" applyFont="1" applyFill="1" applyBorder="1" applyAlignment="1">
      <alignment wrapText="1"/>
    </xf>
    <xf numFmtId="44" fontId="20" fillId="3" borderId="8" xfId="0" applyNumberFormat="1" applyFont="1" applyFill="1" applyBorder="1" applyAlignment="1">
      <alignment wrapText="1"/>
    </xf>
    <xf numFmtId="0" fontId="20" fillId="0" borderId="8" xfId="0" applyFont="1" applyBorder="1" applyAlignment="1">
      <alignment wrapText="1"/>
    </xf>
    <xf numFmtId="0" fontId="3" fillId="3" borderId="8" xfId="0" applyFont="1" applyFill="1" applyBorder="1"/>
    <xf numFmtId="44" fontId="3" fillId="3" borderId="8" xfId="1" applyFont="1" applyFill="1" applyBorder="1"/>
    <xf numFmtId="44" fontId="3" fillId="3" borderId="22" xfId="1" applyFont="1" applyFill="1" applyBorder="1"/>
    <xf numFmtId="4" fontId="27" fillId="0" borderId="8" xfId="0" applyNumberFormat="1" applyFont="1" applyBorder="1" applyAlignment="1">
      <alignment horizontal="center" vertical="center" wrapText="1"/>
    </xf>
    <xf numFmtId="4" fontId="27" fillId="0" borderId="52" xfId="0" applyNumberFormat="1" applyFont="1" applyBorder="1" applyAlignment="1">
      <alignment horizontal="center" vertical="center" wrapText="1"/>
    </xf>
    <xf numFmtId="0" fontId="0" fillId="0" borderId="0" xfId="0" applyBorder="1"/>
    <xf numFmtId="0" fontId="2" fillId="0" borderId="0" xfId="0" applyFont="1" applyBorder="1"/>
    <xf numFmtId="44" fontId="28" fillId="3" borderId="50" xfId="0" quotePrefix="1" applyNumberFormat="1" applyFont="1" applyFill="1" applyBorder="1" applyAlignment="1">
      <alignment horizontal="center" vertical="center" wrapText="1"/>
    </xf>
    <xf numFmtId="44" fontId="6" fillId="3" borderId="38" xfId="0" quotePrefix="1" applyNumberFormat="1" applyFont="1" applyFill="1" applyBorder="1" applyAlignment="1">
      <alignment horizontal="center" vertical="center" wrapText="1"/>
    </xf>
    <xf numFmtId="0" fontId="28" fillId="3" borderId="20" xfId="0" quotePrefix="1" applyFont="1" applyFill="1" applyBorder="1" applyAlignment="1">
      <alignment horizontal="center" vertical="center" wrapText="1"/>
    </xf>
    <xf numFmtId="0" fontId="6" fillId="0" borderId="53" xfId="0" applyFont="1" applyBorder="1" applyAlignment="1">
      <alignment horizontal="center" vertical="center" wrapText="1"/>
    </xf>
    <xf numFmtId="0" fontId="6" fillId="3" borderId="21" xfId="0" applyFont="1" applyFill="1" applyBorder="1" applyAlignment="1">
      <alignment horizontal="center" vertical="center" wrapText="1"/>
    </xf>
    <xf numFmtId="0" fontId="6" fillId="3" borderId="6" xfId="0" applyFont="1" applyFill="1" applyBorder="1" applyAlignment="1">
      <alignment horizontal="justify" vertical="center" wrapText="1"/>
    </xf>
    <xf numFmtId="0" fontId="6" fillId="3" borderId="7" xfId="0" quotePrefix="1" applyFont="1" applyFill="1" applyBorder="1" applyAlignment="1">
      <alignment horizontal="center" vertical="center" wrapText="1"/>
    </xf>
    <xf numFmtId="0" fontId="6" fillId="3" borderId="0" xfId="0" applyFont="1" applyFill="1" applyBorder="1" applyAlignment="1">
      <alignment horizontal="justify" vertical="center" wrapText="1"/>
    </xf>
    <xf numFmtId="0" fontId="6" fillId="0" borderId="0" xfId="0" applyFont="1" applyBorder="1" applyAlignment="1">
      <alignment horizontal="justify" vertical="center" wrapText="1"/>
    </xf>
    <xf numFmtId="0" fontId="6" fillId="6" borderId="0" xfId="0" applyFont="1" applyFill="1" applyBorder="1" applyAlignment="1">
      <alignment horizontal="justify" vertical="center" wrapText="1"/>
    </xf>
    <xf numFmtId="0" fontId="6" fillId="6" borderId="15"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0" borderId="55" xfId="0" applyFont="1" applyBorder="1" applyAlignment="1">
      <alignment horizontal="center" vertical="center" wrapText="1"/>
    </xf>
    <xf numFmtId="0" fontId="6" fillId="3" borderId="55" xfId="0" applyFont="1" applyFill="1" applyBorder="1" applyAlignment="1">
      <alignment horizontal="justify" vertical="center" wrapText="1"/>
    </xf>
    <xf numFmtId="0" fontId="6" fillId="3" borderId="56" xfId="0" applyFont="1" applyFill="1" applyBorder="1" applyAlignment="1">
      <alignment horizontal="center" vertical="center" wrapText="1"/>
    </xf>
    <xf numFmtId="0" fontId="6" fillId="3" borderId="16" xfId="0" quotePrefix="1" applyFont="1" applyFill="1" applyBorder="1" applyAlignment="1">
      <alignment horizontal="center" vertical="center" wrapText="1"/>
    </xf>
    <xf numFmtId="0" fontId="14" fillId="3" borderId="8" xfId="0" quotePrefix="1" applyFont="1" applyFill="1" applyBorder="1" applyAlignment="1">
      <alignment horizontal="center" vertical="center" wrapText="1"/>
    </xf>
    <xf numFmtId="44" fontId="14" fillId="3" borderId="22" xfId="0" quotePrefix="1" applyNumberFormat="1" applyFont="1" applyFill="1" applyBorder="1" applyAlignment="1">
      <alignment horizontal="center" vertical="center" wrapText="1"/>
    </xf>
    <xf numFmtId="0" fontId="27" fillId="3" borderId="22" xfId="0" quotePrefix="1" applyFont="1" applyFill="1" applyBorder="1" applyAlignment="1">
      <alignment horizontal="center" vertical="center" wrapText="1"/>
    </xf>
    <xf numFmtId="44" fontId="27" fillId="3" borderId="10" xfId="0" quotePrefix="1" applyNumberFormat="1" applyFont="1" applyFill="1" applyBorder="1" applyAlignment="1">
      <alignment horizontal="center" vertical="center" wrapText="1"/>
    </xf>
    <xf numFmtId="4" fontId="27" fillId="0" borderId="10" xfId="0" applyNumberFormat="1" applyFont="1" applyBorder="1" applyAlignment="1">
      <alignment horizontal="center" vertical="center" wrapText="1"/>
    </xf>
    <xf numFmtId="0" fontId="28" fillId="0" borderId="9" xfId="0" quotePrefix="1" applyFont="1" applyFill="1" applyBorder="1" applyAlignment="1">
      <alignment horizontal="center" vertical="center" wrapText="1"/>
    </xf>
    <xf numFmtId="0" fontId="9" fillId="0" borderId="10" xfId="0" applyFont="1" applyBorder="1" applyAlignment="1">
      <alignment horizontal="center" vertical="center" wrapText="1"/>
    </xf>
    <xf numFmtId="0" fontId="4" fillId="2" borderId="4" xfId="0" applyFont="1" applyFill="1" applyBorder="1" applyAlignment="1">
      <alignment horizontal="center" vertical="center" wrapText="1"/>
    </xf>
    <xf numFmtId="44" fontId="6" fillId="3" borderId="19" xfId="0" quotePrefix="1" applyNumberFormat="1" applyFont="1" applyFill="1" applyBorder="1" applyAlignment="1">
      <alignment horizontal="center" vertical="center" wrapText="1"/>
    </xf>
    <xf numFmtId="44" fontId="6" fillId="0" borderId="19" xfId="0" applyNumberFormat="1" applyFont="1" applyBorder="1" applyAlignment="1">
      <alignment horizontal="center" vertical="center" wrapText="1"/>
    </xf>
    <xf numFmtId="44" fontId="28" fillId="3" borderId="22" xfId="0" quotePrefix="1" applyNumberFormat="1" applyFont="1" applyFill="1" applyBorder="1" applyAlignment="1">
      <alignment horizontal="center" vertical="center" wrapText="1"/>
    </xf>
    <xf numFmtId="0" fontId="0" fillId="0" borderId="16" xfId="0" applyBorder="1" applyAlignment="1">
      <alignment horizontal="center"/>
    </xf>
    <xf numFmtId="0" fontId="17" fillId="0" borderId="0" xfId="0" applyFont="1" applyFill="1"/>
    <xf numFmtId="0" fontId="4" fillId="2" borderId="22" xfId="0" applyFont="1" applyFill="1" applyBorder="1" applyAlignment="1">
      <alignment horizontal="center" vertical="center" wrapText="1"/>
    </xf>
    <xf numFmtId="0" fontId="20" fillId="3" borderId="8" xfId="0" quotePrefix="1" applyFont="1" applyFill="1" applyBorder="1" applyAlignment="1">
      <alignment horizontal="center" vertical="center" wrapText="1"/>
    </xf>
    <xf numFmtId="44" fontId="20" fillId="3" borderId="10" xfId="0" quotePrefix="1" applyNumberFormat="1" applyFont="1" applyFill="1" applyBorder="1" applyAlignment="1">
      <alignment horizontal="center" vertical="center" wrapText="1"/>
    </xf>
    <xf numFmtId="0" fontId="7" fillId="0" borderId="0" xfId="0" applyFont="1" applyBorder="1" applyAlignment="1">
      <alignment horizontal="center" wrapText="1"/>
    </xf>
    <xf numFmtId="0" fontId="0" fillId="3" borderId="8" xfId="0" applyFill="1" applyBorder="1"/>
    <xf numFmtId="0" fontId="0" fillId="3" borderId="9" xfId="0" applyFill="1" applyBorder="1"/>
    <xf numFmtId="0" fontId="0" fillId="3" borderId="10" xfId="0" applyFill="1" applyBorder="1"/>
    <xf numFmtId="44" fontId="1" fillId="3" borderId="4" xfId="1" applyFont="1" applyFill="1" applyBorder="1"/>
    <xf numFmtId="44" fontId="12" fillId="3" borderId="15" xfId="1" applyFont="1" applyFill="1" applyBorder="1"/>
    <xf numFmtId="0" fontId="3" fillId="0" borderId="0" xfId="0" applyFont="1" applyBorder="1"/>
    <xf numFmtId="164" fontId="18" fillId="2" borderId="34" xfId="1"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4" fontId="9" fillId="0" borderId="6" xfId="1" applyFont="1" applyFill="1" applyBorder="1" applyAlignment="1">
      <alignment horizontal="center" vertical="center"/>
    </xf>
    <xf numFmtId="0" fontId="9" fillId="0" borderId="6" xfId="1" applyNumberFormat="1" applyFont="1" applyFill="1" applyBorder="1" applyAlignment="1">
      <alignment horizontal="center" vertical="center"/>
    </xf>
    <xf numFmtId="0" fontId="9" fillId="0" borderId="6" xfId="0" applyFont="1" applyFill="1" applyBorder="1" applyAlignment="1">
      <alignment horizontal="center" vertical="center" wrapText="1"/>
    </xf>
    <xf numFmtId="44" fontId="9" fillId="0" borderId="6" xfId="1" applyFont="1" applyFill="1" applyBorder="1" applyAlignment="1">
      <alignment horizontal="justify" vertical="center"/>
    </xf>
    <xf numFmtId="44" fontId="9" fillId="0" borderId="7" xfId="1" applyFont="1" applyFill="1" applyBorder="1" applyAlignment="1">
      <alignment horizontal="center" vertical="center"/>
    </xf>
    <xf numFmtId="0" fontId="9" fillId="6" borderId="1" xfId="0" applyFont="1" applyFill="1" applyBorder="1" applyAlignment="1">
      <alignment horizontal="center" vertical="center" wrapText="1"/>
    </xf>
    <xf numFmtId="44" fontId="9" fillId="6" borderId="15" xfId="1" applyFont="1" applyFill="1" applyBorder="1" applyAlignment="1">
      <alignment horizontal="center" vertical="center"/>
    </xf>
    <xf numFmtId="0" fontId="9" fillId="0" borderId="1" xfId="0" applyFont="1" applyFill="1" applyBorder="1" applyAlignment="1">
      <alignment horizontal="center" vertical="center" wrapText="1"/>
    </xf>
    <xf numFmtId="44" fontId="9" fillId="0" borderId="15" xfId="1" applyFont="1" applyFill="1" applyBorder="1" applyAlignment="1">
      <alignment horizontal="center" vertical="center"/>
    </xf>
    <xf numFmtId="0" fontId="9" fillId="6" borderId="2" xfId="0" applyFont="1" applyFill="1" applyBorder="1" applyAlignment="1">
      <alignment horizontal="center" vertical="center" wrapText="1"/>
    </xf>
    <xf numFmtId="44" fontId="9" fillId="6" borderId="3" xfId="1" applyFont="1" applyFill="1" applyBorder="1" applyAlignment="1">
      <alignment horizontal="center" vertical="center"/>
    </xf>
    <xf numFmtId="0" fontId="9" fillId="6" borderId="3" xfId="1" applyNumberFormat="1" applyFont="1" applyFill="1" applyBorder="1" applyAlignment="1">
      <alignment horizontal="center" vertical="center"/>
    </xf>
    <xf numFmtId="44" fontId="9" fillId="6" borderId="3" xfId="1" applyFont="1" applyFill="1" applyBorder="1" applyAlignment="1">
      <alignment horizontal="justify" vertical="center"/>
    </xf>
    <xf numFmtId="44" fontId="9" fillId="6" borderId="16" xfId="1" applyFont="1" applyFill="1" applyBorder="1" applyAlignment="1">
      <alignment horizontal="center" vertical="center"/>
    </xf>
    <xf numFmtId="0" fontId="6" fillId="6" borderId="2" xfId="0" applyFont="1" applyFill="1" applyBorder="1" applyAlignment="1">
      <alignment horizontal="justify" vertical="center" wrapText="1"/>
    </xf>
    <xf numFmtId="0" fontId="6" fillId="3" borderId="3" xfId="0" quotePrefix="1" applyFont="1" applyFill="1" applyBorder="1" applyAlignment="1">
      <alignment horizontal="center" vertical="center" wrapText="1"/>
    </xf>
    <xf numFmtId="44" fontId="6" fillId="0" borderId="4" xfId="0" applyNumberFormat="1" applyFont="1" applyBorder="1" applyAlignment="1">
      <alignment wrapText="1"/>
    </xf>
    <xf numFmtId="44" fontId="6" fillId="0" borderId="19" xfId="0" quotePrefix="1" applyNumberFormat="1" applyFont="1" applyFill="1" applyBorder="1" applyAlignment="1">
      <alignment horizontal="center" vertical="center" wrapText="1"/>
    </xf>
    <xf numFmtId="44" fontId="6" fillId="3" borderId="20" xfId="0" quotePrefix="1"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6" fillId="0" borderId="20" xfId="0" applyFont="1" applyBorder="1" applyAlignment="1">
      <alignment horizontal="justify" vertical="center"/>
    </xf>
    <xf numFmtId="0" fontId="6" fillId="3" borderId="0" xfId="0" applyFont="1" applyFill="1" applyBorder="1" applyAlignment="1">
      <alignment horizontal="justify" vertical="center"/>
    </xf>
    <xf numFmtId="0" fontId="6" fillId="0" borderId="0" xfId="0" applyFont="1" applyBorder="1" applyAlignment="1">
      <alignment horizontal="justify" vertical="center"/>
    </xf>
    <xf numFmtId="0" fontId="6" fillId="6" borderId="0" xfId="0" applyFont="1" applyFill="1" applyBorder="1" applyAlignment="1">
      <alignment horizontal="justify" vertical="center"/>
    </xf>
    <xf numFmtId="0" fontId="6" fillId="3" borderId="2" xfId="0" applyFont="1" applyFill="1" applyBorder="1" applyAlignment="1">
      <alignment horizontal="justify" vertical="center" wrapText="1"/>
    </xf>
    <xf numFmtId="0" fontId="4" fillId="2" borderId="57" xfId="0" applyFont="1" applyFill="1" applyBorder="1" applyAlignment="1">
      <alignment horizontal="center" vertical="center" wrapText="1"/>
    </xf>
    <xf numFmtId="44" fontId="9" fillId="0" borderId="4" xfId="1" applyFont="1" applyFill="1" applyBorder="1" applyAlignment="1">
      <alignment horizontal="center" vertical="center"/>
    </xf>
    <xf numFmtId="44" fontId="9" fillId="6" borderId="19" xfId="1" applyFont="1" applyFill="1" applyBorder="1" applyAlignment="1">
      <alignment horizontal="center" vertical="center"/>
    </xf>
    <xf numFmtId="44" fontId="9" fillId="0" borderId="19" xfId="1" applyFont="1" applyFill="1" applyBorder="1" applyAlignment="1">
      <alignment horizontal="center" vertical="center"/>
    </xf>
    <xf numFmtId="44" fontId="9" fillId="6" borderId="20" xfId="1" applyFont="1" applyFill="1" applyBorder="1" applyAlignment="1">
      <alignment horizontal="center" vertical="center"/>
    </xf>
    <xf numFmtId="0" fontId="9" fillId="6" borderId="3" xfId="0" applyFont="1" applyFill="1" applyBorder="1" applyAlignment="1">
      <alignment horizontal="center" vertical="center" wrapText="1"/>
    </xf>
    <xf numFmtId="0" fontId="12" fillId="3" borderId="8" xfId="0" applyFont="1" applyFill="1" applyBorder="1"/>
    <xf numFmtId="44" fontId="14" fillId="3" borderId="10" xfId="0" quotePrefix="1" applyNumberFormat="1" applyFont="1" applyFill="1" applyBorder="1" applyAlignment="1">
      <alignment horizontal="center" vertical="center" wrapText="1"/>
    </xf>
    <xf numFmtId="0" fontId="23" fillId="9" borderId="10" xfId="0" applyFont="1" applyFill="1" applyBorder="1" applyAlignment="1">
      <alignment horizontal="center" vertical="center" wrapText="1"/>
    </xf>
    <xf numFmtId="0" fontId="40" fillId="0" borderId="5" xfId="0" applyFont="1" applyBorder="1" applyAlignment="1">
      <alignment vertical="center" wrapText="1"/>
    </xf>
    <xf numFmtId="0" fontId="40" fillId="0" borderId="1" xfId="0" applyFont="1" applyBorder="1" applyAlignment="1">
      <alignment vertical="center" wrapText="1"/>
    </xf>
    <xf numFmtId="0" fontId="23" fillId="9" borderId="7" xfId="0" applyFont="1" applyFill="1" applyBorder="1" applyAlignment="1">
      <alignment horizontal="center" vertical="center" wrapText="1"/>
    </xf>
    <xf numFmtId="0" fontId="23" fillId="9" borderId="5" xfId="0" applyFont="1" applyFill="1" applyBorder="1" applyAlignment="1">
      <alignment horizontal="center" vertical="center"/>
    </xf>
    <xf numFmtId="44" fontId="29" fillId="0" borderId="5" xfId="0" applyNumberFormat="1" applyFont="1" applyBorder="1" applyAlignment="1">
      <alignment horizontal="center" vertical="center"/>
    </xf>
    <xf numFmtId="0" fontId="40" fillId="0" borderId="6" xfId="0" applyFont="1" applyBorder="1" applyAlignment="1">
      <alignment horizontal="center" vertical="center" wrapText="1"/>
    </xf>
    <xf numFmtId="44" fontId="29" fillId="0" borderId="7" xfId="0" applyNumberFormat="1" applyFont="1" applyBorder="1" applyAlignment="1">
      <alignment horizontal="center" vertical="center"/>
    </xf>
    <xf numFmtId="44" fontId="29" fillId="0" borderId="1" xfId="0" applyNumberFormat="1" applyFont="1" applyBorder="1" applyAlignment="1">
      <alignment horizontal="center" vertical="center"/>
    </xf>
    <xf numFmtId="0" fontId="40" fillId="0" borderId="0" xfId="0" applyFont="1" applyBorder="1" applyAlignment="1">
      <alignment horizontal="center" vertical="center" wrapText="1"/>
    </xf>
    <xf numFmtId="44" fontId="29" fillId="0" borderId="15" xfId="0" applyNumberFormat="1" applyFont="1" applyBorder="1" applyAlignment="1">
      <alignment horizontal="center" vertical="center"/>
    </xf>
    <xf numFmtId="0" fontId="40" fillId="0" borderId="4" xfId="0" applyFont="1" applyBorder="1" applyAlignment="1">
      <alignment horizontal="center" vertical="center" wrapText="1"/>
    </xf>
    <xf numFmtId="0" fontId="40" fillId="0" borderId="19" xfId="0" applyFont="1" applyBorder="1" applyAlignment="1">
      <alignment horizontal="center" vertical="center" wrapText="1"/>
    </xf>
    <xf numFmtId="0" fontId="27" fillId="0" borderId="8" xfId="0" applyFont="1" applyFill="1" applyBorder="1" applyAlignment="1">
      <alignment vertical="center" wrapText="1"/>
    </xf>
    <xf numFmtId="0" fontId="23" fillId="9" borderId="22" xfId="0" applyFont="1" applyFill="1" applyBorder="1" applyAlignment="1">
      <alignment horizontal="center" vertical="center" wrapText="1"/>
    </xf>
    <xf numFmtId="44" fontId="41" fillId="0" borderId="9" xfId="0" applyNumberFormat="1" applyFont="1" applyBorder="1" applyAlignment="1">
      <alignment horizontal="center" vertical="center"/>
    </xf>
    <xf numFmtId="0" fontId="41" fillId="0" borderId="9" xfId="0" applyNumberFormat="1" applyFont="1" applyBorder="1" applyAlignment="1">
      <alignment horizontal="center" vertical="center"/>
    </xf>
    <xf numFmtId="44" fontId="41" fillId="0" borderId="10" xfId="0" applyNumberFormat="1" applyFont="1" applyBorder="1" applyAlignment="1">
      <alignment horizontal="center" vertical="center"/>
    </xf>
    <xf numFmtId="44" fontId="29" fillId="0" borderId="0" xfId="0" applyNumberFormat="1" applyFont="1" applyBorder="1" applyAlignment="1">
      <alignment horizontal="center" vertical="center"/>
    </xf>
    <xf numFmtId="44" fontId="29" fillId="0" borderId="6" xfId="0" applyNumberFormat="1" applyFont="1" applyBorder="1" applyAlignment="1">
      <alignment horizontal="center" vertical="center"/>
    </xf>
    <xf numFmtId="0" fontId="23" fillId="9" borderId="8" xfId="0" applyFont="1" applyFill="1" applyBorder="1" applyAlignment="1">
      <alignment horizontal="center" vertical="center" wrapText="1"/>
    </xf>
    <xf numFmtId="0" fontId="23" fillId="9" borderId="9" xfId="0" applyFont="1" applyFill="1" applyBorder="1" applyAlignment="1">
      <alignment horizontal="center" vertical="center" wrapText="1"/>
    </xf>
    <xf numFmtId="0" fontId="42" fillId="0" borderId="8" xfId="0" applyFont="1" applyFill="1" applyBorder="1" applyAlignment="1">
      <alignment horizontal="center" vertical="center" wrapText="1"/>
    </xf>
    <xf numFmtId="0" fontId="3" fillId="0" borderId="5" xfId="0" applyFont="1" applyBorder="1" applyAlignment="1">
      <alignment wrapText="1"/>
    </xf>
    <xf numFmtId="0" fontId="3" fillId="0" borderId="2" xfId="0" applyFont="1" applyBorder="1" applyAlignment="1">
      <alignment wrapText="1"/>
    </xf>
    <xf numFmtId="0" fontId="12" fillId="0" borderId="4" xfId="0" applyFont="1" applyBorder="1" applyAlignment="1">
      <alignment wrapText="1"/>
    </xf>
    <xf numFmtId="0" fontId="12" fillId="0" borderId="19" xfId="0" applyFont="1" applyBorder="1" applyAlignment="1">
      <alignment wrapText="1"/>
    </xf>
    <xf numFmtId="0" fontId="29" fillId="0" borderId="1" xfId="0" applyFont="1" applyBorder="1"/>
    <xf numFmtId="0" fontId="29" fillId="0" borderId="0" xfId="0" applyFont="1" applyBorder="1"/>
    <xf numFmtId="44" fontId="29" fillId="0" borderId="4" xfId="1" applyFont="1" applyBorder="1"/>
    <xf numFmtId="44" fontId="29" fillId="0" borderId="19" xfId="1" applyFont="1" applyBorder="1"/>
    <xf numFmtId="0" fontId="29" fillId="0" borderId="20" xfId="0" applyFont="1" applyBorder="1"/>
    <xf numFmtId="44" fontId="3" fillId="0" borderId="16" xfId="1" applyFont="1" applyBorder="1" applyAlignment="1">
      <alignment wrapText="1"/>
    </xf>
    <xf numFmtId="0" fontId="43" fillId="2" borderId="5" xfId="0" applyFont="1" applyFill="1" applyBorder="1" applyAlignment="1">
      <alignment horizontal="center" vertical="center" wrapText="1"/>
    </xf>
    <xf numFmtId="0" fontId="43" fillId="2" borderId="7" xfId="0" applyFont="1" applyFill="1" applyBorder="1" applyAlignment="1">
      <alignment horizontal="center" vertical="center" wrapText="1"/>
    </xf>
    <xf numFmtId="0" fontId="3" fillId="0" borderId="7" xfId="0" applyFont="1" applyBorder="1" applyAlignment="1">
      <alignment horizontal="center" vertical="center"/>
    </xf>
    <xf numFmtId="0" fontId="3" fillId="0" borderId="16" xfId="0" applyFont="1" applyBorder="1" applyAlignment="1">
      <alignment horizontal="center" vertical="center"/>
    </xf>
    <xf numFmtId="44" fontId="1" fillId="0" borderId="0" xfId="0" applyNumberFormat="1" applyFont="1" applyBorder="1" applyAlignment="1">
      <alignment horizontal="center"/>
    </xf>
    <xf numFmtId="0" fontId="9" fillId="0" borderId="2" xfId="0" applyFont="1" applyBorder="1" applyAlignment="1">
      <alignment horizontal="left" vertical="center"/>
    </xf>
    <xf numFmtId="44" fontId="0" fillId="0" borderId="0" xfId="0" applyNumberFormat="1" applyBorder="1"/>
    <xf numFmtId="44" fontId="0" fillId="0" borderId="15" xfId="0" applyNumberFormat="1" applyBorder="1"/>
    <xf numFmtId="44" fontId="0" fillId="0" borderId="3" xfId="0" applyNumberFormat="1" applyBorder="1"/>
    <xf numFmtId="44" fontId="0" fillId="0" borderId="16" xfId="0" applyNumberFormat="1" applyBorder="1"/>
    <xf numFmtId="0" fontId="1" fillId="3" borderId="6" xfId="0" applyFont="1" applyFill="1" applyBorder="1" applyAlignment="1">
      <alignment vertical="center" wrapText="1"/>
    </xf>
    <xf numFmtId="4" fontId="0" fillId="0" borderId="0" xfId="0" applyNumberFormat="1"/>
    <xf numFmtId="0" fontId="1" fillId="3" borderId="7" xfId="0" applyFont="1" applyFill="1" applyBorder="1" applyAlignment="1">
      <alignment vertical="center" wrapText="1"/>
    </xf>
    <xf numFmtId="44" fontId="29" fillId="0" borderId="5" xfId="0" applyNumberFormat="1" applyFont="1" applyBorder="1"/>
    <xf numFmtId="44" fontId="29" fillId="0" borderId="1" xfId="0" applyNumberFormat="1" applyFont="1" applyBorder="1"/>
    <xf numFmtId="44" fontId="29" fillId="0" borderId="7" xfId="0" applyNumberFormat="1" applyFont="1" applyBorder="1"/>
    <xf numFmtId="44" fontId="29" fillId="0" borderId="15" xfId="0" applyNumberFormat="1" applyFont="1" applyBorder="1"/>
    <xf numFmtId="44" fontId="29" fillId="0" borderId="2" xfId="0" applyNumberFormat="1" applyFont="1" applyBorder="1"/>
    <xf numFmtId="0" fontId="29" fillId="0" borderId="3" xfId="0" applyFont="1" applyBorder="1"/>
    <xf numFmtId="44" fontId="29" fillId="0" borderId="16" xfId="0" applyNumberFormat="1" applyFont="1" applyBorder="1"/>
    <xf numFmtId="44" fontId="46" fillId="0" borderId="9" xfId="1" applyFont="1" applyBorder="1"/>
    <xf numFmtId="44" fontId="46" fillId="0" borderId="10" xfId="1" applyFont="1" applyBorder="1"/>
    <xf numFmtId="43" fontId="0" fillId="0" borderId="0" xfId="3" applyFont="1"/>
    <xf numFmtId="43" fontId="29" fillId="0" borderId="5" xfId="3" applyFont="1" applyBorder="1"/>
    <xf numFmtId="43" fontId="29" fillId="0" borderId="1" xfId="3" applyFont="1" applyBorder="1"/>
    <xf numFmtId="43" fontId="29" fillId="0" borderId="7" xfId="3" applyFont="1" applyBorder="1"/>
    <xf numFmtId="43" fontId="29" fillId="0" borderId="15" xfId="3" applyFont="1" applyBorder="1"/>
    <xf numFmtId="0" fontId="43" fillId="9" borderId="9" xfId="0" applyFont="1" applyFill="1" applyBorder="1" applyAlignment="1">
      <alignment horizontal="center" vertical="center" wrapText="1"/>
    </xf>
    <xf numFmtId="0" fontId="0" fillId="0" borderId="0" xfId="3" applyNumberFormat="1" applyFont="1"/>
    <xf numFmtId="44" fontId="0" fillId="0" borderId="0" xfId="3" applyNumberFormat="1" applyFont="1"/>
    <xf numFmtId="0" fontId="1" fillId="3" borderId="5" xfId="0" applyFont="1" applyFill="1" applyBorder="1" applyAlignment="1">
      <alignment vertical="center" wrapText="1"/>
    </xf>
    <xf numFmtId="0" fontId="0" fillId="0" borderId="1" xfId="0" applyBorder="1" applyAlignment="1"/>
    <xf numFmtId="0" fontId="0" fillId="0" borderId="2" xfId="0" applyBorder="1" applyAlignment="1"/>
    <xf numFmtId="0" fontId="49" fillId="3" borderId="6" xfId="0" applyFont="1" applyFill="1" applyBorder="1" applyAlignment="1">
      <alignment vertical="center"/>
    </xf>
    <xf numFmtId="44" fontId="50" fillId="0" borderId="0" xfId="0" applyNumberFormat="1" applyFont="1" applyBorder="1"/>
    <xf numFmtId="44" fontId="50" fillId="0" borderId="3" xfId="0" applyNumberFormat="1" applyFont="1" applyBorder="1"/>
    <xf numFmtId="0" fontId="0" fillId="0" borderId="1" xfId="0" applyBorder="1" applyAlignment="1">
      <alignment horizontal="center"/>
    </xf>
    <xf numFmtId="0" fontId="0" fillId="0" borderId="0"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43" fillId="9" borderId="9" xfId="0" applyFont="1" applyFill="1" applyBorder="1" applyAlignment="1">
      <alignment horizontal="center" vertical="center" wrapText="1"/>
    </xf>
    <xf numFmtId="0" fontId="47" fillId="9" borderId="0" xfId="0" applyFont="1" applyFill="1" applyAlignment="1">
      <alignment horizontal="center"/>
    </xf>
    <xf numFmtId="0" fontId="1" fillId="3" borderId="6" xfId="0" applyFont="1" applyFill="1" applyBorder="1" applyAlignment="1">
      <alignment horizontal="center" vertical="center"/>
    </xf>
    <xf numFmtId="44" fontId="0" fillId="0" borderId="0" xfId="0" applyNumberFormat="1" applyBorder="1" applyAlignment="1">
      <alignment horizontal="center"/>
    </xf>
    <xf numFmtId="44" fontId="0" fillId="0" borderId="3" xfId="0" applyNumberFormat="1" applyBorder="1" applyAlignment="1">
      <alignment horizontal="center"/>
    </xf>
    <xf numFmtId="0" fontId="48" fillId="2" borderId="0" xfId="0" applyFont="1" applyFill="1" applyAlignment="1">
      <alignment horizontal="center"/>
    </xf>
    <xf numFmtId="0" fontId="45" fillId="9" borderId="0" xfId="0" applyFont="1" applyFill="1" applyAlignment="1">
      <alignment horizontal="center" vertical="center"/>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25" fillId="7" borderId="1" xfId="0" applyFont="1" applyFill="1" applyBorder="1" applyAlignment="1">
      <alignment horizontal="left" vertical="center" wrapText="1"/>
    </xf>
    <xf numFmtId="0" fontId="25" fillId="7" borderId="18" xfId="0" applyFont="1" applyFill="1" applyBorder="1" applyAlignment="1">
      <alignment horizontal="left" vertical="center" wrapText="1"/>
    </xf>
    <xf numFmtId="0" fontId="25" fillId="6" borderId="1" xfId="0" applyFont="1" applyFill="1" applyBorder="1" applyAlignment="1">
      <alignment horizontal="left" vertical="center"/>
    </xf>
    <xf numFmtId="0" fontId="25" fillId="6" borderId="18" xfId="0" applyFont="1" applyFill="1" applyBorder="1" applyAlignment="1">
      <alignment horizontal="left" vertical="center"/>
    </xf>
    <xf numFmtId="0" fontId="25" fillId="6" borderId="1" xfId="0" applyFont="1" applyFill="1" applyBorder="1" applyAlignment="1">
      <alignment horizontal="left" vertical="center" wrapText="1"/>
    </xf>
    <xf numFmtId="0" fontId="25" fillId="6" borderId="18" xfId="0" applyFont="1" applyFill="1" applyBorder="1" applyAlignment="1">
      <alignment horizontal="left" vertical="center" wrapText="1"/>
    </xf>
    <xf numFmtId="0" fontId="5" fillId="0" borderId="0" xfId="0" applyFont="1" applyAlignment="1">
      <alignment horizontal="left"/>
    </xf>
    <xf numFmtId="0" fontId="11" fillId="0" borderId="0" xfId="0" applyFont="1" applyAlignment="1">
      <alignment horizontal="left"/>
    </xf>
    <xf numFmtId="0" fontId="2" fillId="0" borderId="0" xfId="0" applyFont="1" applyAlignment="1">
      <alignment horizontal="left"/>
    </xf>
    <xf numFmtId="0" fontId="10" fillId="0" borderId="0" xfId="0" applyFont="1" applyAlignment="1">
      <alignment horizontal="left"/>
    </xf>
    <xf numFmtId="0" fontId="18" fillId="2" borderId="34" xfId="0" applyFont="1" applyFill="1" applyBorder="1" applyAlignment="1">
      <alignment horizontal="center" vertical="center" wrapText="1"/>
    </xf>
    <xf numFmtId="0" fontId="18" fillId="2" borderId="35" xfId="0" applyFont="1" applyFill="1" applyBorder="1" applyAlignment="1">
      <alignment horizontal="center" vertical="center" wrapText="1"/>
    </xf>
    <xf numFmtId="0" fontId="14" fillId="2" borderId="5" xfId="0" applyFont="1" applyFill="1" applyBorder="1" applyAlignment="1">
      <alignment horizontal="center"/>
    </xf>
    <xf numFmtId="0" fontId="14" fillId="2" borderId="6" xfId="0" applyFont="1" applyFill="1" applyBorder="1" applyAlignment="1">
      <alignment horizontal="center"/>
    </xf>
    <xf numFmtId="0" fontId="14" fillId="2" borderId="7" xfId="0" applyFont="1" applyFill="1" applyBorder="1" applyAlignment="1">
      <alignment horizont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9" fillId="3" borderId="1" xfId="0" applyFont="1" applyFill="1" applyBorder="1" applyAlignment="1">
      <alignment horizontal="justify" vertical="center"/>
    </xf>
    <xf numFmtId="0" fontId="9" fillId="3" borderId="0" xfId="0" applyFont="1" applyFill="1" applyAlignment="1">
      <alignment horizontal="justify" vertical="center"/>
    </xf>
    <xf numFmtId="0" fontId="9" fillId="3" borderId="15" xfId="0" applyFont="1" applyFill="1" applyBorder="1" applyAlignment="1">
      <alignment horizontal="justify" vertical="center"/>
    </xf>
    <xf numFmtId="0" fontId="25" fillId="7" borderId="1" xfId="0" applyFont="1" applyFill="1" applyBorder="1" applyAlignment="1">
      <alignment horizontal="justify" vertical="center"/>
    </xf>
    <xf numFmtId="0" fontId="6" fillId="7" borderId="18" xfId="0" applyFont="1" applyFill="1" applyBorder="1" applyAlignment="1">
      <alignment horizontal="justify" vertical="center"/>
    </xf>
    <xf numFmtId="0" fontId="12" fillId="0" borderId="23" xfId="0" applyFont="1" applyBorder="1" applyAlignment="1">
      <alignment horizontal="center"/>
    </xf>
    <xf numFmtId="0" fontId="12" fillId="0" borderId="24" xfId="0" applyFont="1" applyBorder="1" applyAlignment="1">
      <alignment horizontal="center"/>
    </xf>
    <xf numFmtId="0" fontId="12" fillId="0" borderId="25" xfId="0" applyFont="1" applyBorder="1" applyAlignment="1">
      <alignment horizontal="center"/>
    </xf>
    <xf numFmtId="0" fontId="25" fillId="7" borderId="5" xfId="0" applyFont="1" applyFill="1" applyBorder="1" applyAlignment="1">
      <alignment horizontal="justify" vertical="center"/>
    </xf>
    <xf numFmtId="0" fontId="6" fillId="7" borderId="17" xfId="0" applyFont="1" applyFill="1" applyBorder="1" applyAlignment="1">
      <alignment horizontal="justify" vertical="center"/>
    </xf>
    <xf numFmtId="0" fontId="12" fillId="0" borderId="2" xfId="0" applyFont="1" applyBorder="1" applyAlignment="1">
      <alignment horizontal="center"/>
    </xf>
    <xf numFmtId="0" fontId="12" fillId="0" borderId="3" xfId="0" applyFont="1" applyBorder="1" applyAlignment="1">
      <alignment horizont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33" fillId="5" borderId="1" xfId="0" applyFont="1" applyFill="1" applyBorder="1" applyAlignment="1">
      <alignment horizontal="justify" vertical="center"/>
    </xf>
    <xf numFmtId="0" fontId="6" fillId="5" borderId="18" xfId="0" applyFont="1" applyFill="1" applyBorder="1" applyAlignment="1">
      <alignment horizontal="justify" vertical="center"/>
    </xf>
    <xf numFmtId="0" fontId="25" fillId="6" borderId="2" xfId="0" applyFont="1" applyFill="1" applyBorder="1" applyAlignment="1">
      <alignment horizontal="left" vertical="center"/>
    </xf>
    <xf numFmtId="0" fontId="25" fillId="6" borderId="54" xfId="0" applyFont="1" applyFill="1" applyBorder="1" applyAlignment="1">
      <alignment horizontal="left" vertical="center"/>
    </xf>
    <xf numFmtId="0" fontId="25" fillId="7" borderId="1" xfId="0" applyFont="1" applyFill="1" applyBorder="1" applyAlignment="1">
      <alignment horizontal="justify" vertical="center" wrapText="1"/>
    </xf>
    <xf numFmtId="0" fontId="6" fillId="7" borderId="18" xfId="0" applyFont="1" applyFill="1" applyBorder="1" applyAlignment="1">
      <alignment horizontal="justify" vertical="center" wrapText="1"/>
    </xf>
    <xf numFmtId="0" fontId="25" fillId="6" borderId="1" xfId="0" applyFont="1" applyFill="1" applyBorder="1" applyAlignment="1">
      <alignment horizontal="justify" vertical="center" wrapText="1"/>
    </xf>
    <xf numFmtId="0" fontId="6" fillId="6" borderId="18" xfId="0" applyFont="1" applyFill="1" applyBorder="1" applyAlignment="1">
      <alignment horizontal="justify" vertical="center" wrapText="1"/>
    </xf>
    <xf numFmtId="0" fontId="6" fillId="0" borderId="5" xfId="0" applyFont="1" applyBorder="1" applyAlignment="1">
      <alignment horizontal="justify" vertical="center" wrapText="1"/>
    </xf>
    <xf numFmtId="0" fontId="6" fillId="0" borderId="17" xfId="0" applyFont="1" applyBorder="1" applyAlignment="1">
      <alignment horizontal="justify" vertical="center" wrapText="1"/>
    </xf>
    <xf numFmtId="0" fontId="25" fillId="0" borderId="1" xfId="0" applyFont="1" applyFill="1" applyBorder="1" applyAlignment="1">
      <alignment horizontal="justify" vertical="center" wrapText="1"/>
    </xf>
    <xf numFmtId="0" fontId="6" fillId="0" borderId="18" xfId="0" applyFont="1" applyFill="1" applyBorder="1" applyAlignment="1">
      <alignment horizontal="justify" vertical="center" wrapText="1"/>
    </xf>
    <xf numFmtId="0" fontId="4" fillId="2" borderId="9" xfId="0" applyFont="1" applyFill="1" applyBorder="1" applyAlignment="1">
      <alignment horizontal="center" vertical="center" wrapText="1"/>
    </xf>
    <xf numFmtId="0" fontId="25" fillId="0" borderId="1" xfId="0" applyFont="1" applyBorder="1" applyAlignment="1">
      <alignment horizontal="justify" vertical="center" wrapText="1"/>
    </xf>
    <xf numFmtId="0" fontId="6" fillId="0" borderId="18" xfId="0" applyFont="1" applyBorder="1" applyAlignment="1">
      <alignment horizontal="justify" vertical="center" wrapText="1"/>
    </xf>
    <xf numFmtId="0" fontId="9" fillId="3" borderId="0" xfId="0" applyFont="1" applyFill="1" applyBorder="1" applyAlignment="1">
      <alignment horizontal="justify" vertical="center"/>
    </xf>
    <xf numFmtId="0" fontId="6" fillId="3" borderId="1" xfId="0" applyFont="1" applyFill="1" applyBorder="1" applyAlignment="1">
      <alignment horizontal="left" vertical="center" wrapText="1"/>
    </xf>
    <xf numFmtId="0" fontId="6" fillId="3" borderId="18" xfId="0" applyFont="1" applyFill="1" applyBorder="1" applyAlignment="1">
      <alignment horizontal="left" vertical="center" wrapText="1"/>
    </xf>
    <xf numFmtId="0" fontId="4" fillId="2" borderId="8" xfId="0" applyFont="1" applyFill="1" applyBorder="1" applyAlignment="1">
      <alignment horizontal="left" vertical="center"/>
    </xf>
    <xf numFmtId="0" fontId="4" fillId="2" borderId="9" xfId="0" applyFont="1" applyFill="1" applyBorder="1" applyAlignment="1">
      <alignment horizontal="left" vertical="center"/>
    </xf>
    <xf numFmtId="0" fontId="6" fillId="0" borderId="1" xfId="0" applyFont="1" applyBorder="1" applyAlignment="1">
      <alignment horizontal="left" vertical="center" wrapText="1"/>
    </xf>
    <xf numFmtId="0" fontId="6" fillId="0" borderId="18" xfId="0" applyFont="1" applyBorder="1" applyAlignment="1">
      <alignment horizontal="left" vertical="center" wrapText="1"/>
    </xf>
    <xf numFmtId="0" fontId="37" fillId="8" borderId="34" xfId="0" applyFont="1" applyFill="1" applyBorder="1" applyAlignment="1">
      <alignment horizontal="center"/>
    </xf>
    <xf numFmtId="0" fontId="37" fillId="8" borderId="35" xfId="0" applyFont="1" applyFill="1" applyBorder="1" applyAlignment="1">
      <alignment horizontal="center"/>
    </xf>
    <xf numFmtId="0" fontId="37" fillId="8" borderId="36" xfId="0" applyFont="1" applyFill="1" applyBorder="1" applyAlignment="1">
      <alignment horizontal="center"/>
    </xf>
    <xf numFmtId="0" fontId="37" fillId="8" borderId="28" xfId="0" applyFont="1" applyFill="1" applyBorder="1" applyAlignment="1">
      <alignment horizontal="center" wrapText="1"/>
    </xf>
    <xf numFmtId="0" fontId="37" fillId="8" borderId="29" xfId="0" applyFont="1" applyFill="1" applyBorder="1" applyAlignment="1">
      <alignment horizontal="center" wrapText="1"/>
    </xf>
    <xf numFmtId="0" fontId="37" fillId="8" borderId="30" xfId="0" applyFont="1" applyFill="1" applyBorder="1" applyAlignment="1">
      <alignment horizontal="center" wrapText="1"/>
    </xf>
    <xf numFmtId="0" fontId="37" fillId="8" borderId="23" xfId="0" applyFont="1" applyFill="1" applyBorder="1" applyAlignment="1">
      <alignment horizontal="center"/>
    </xf>
    <xf numFmtId="0" fontId="37" fillId="8" borderId="24" xfId="0" applyFont="1" applyFill="1" applyBorder="1" applyAlignment="1">
      <alignment horizontal="center"/>
    </xf>
    <xf numFmtId="0" fontId="37" fillId="8" borderId="25" xfId="0" applyFont="1" applyFill="1" applyBorder="1" applyAlignment="1">
      <alignment horizontal="center"/>
    </xf>
    <xf numFmtId="0" fontId="39" fillId="0" borderId="0" xfId="0" applyFont="1" applyBorder="1" applyAlignment="1">
      <alignment horizontal="center" vertical="center"/>
    </xf>
    <xf numFmtId="0" fontId="39" fillId="0" borderId="38" xfId="0" applyFont="1" applyBorder="1" applyAlignment="1">
      <alignment horizontal="center" vertical="center"/>
    </xf>
    <xf numFmtId="0" fontId="13" fillId="0" borderId="43" xfId="0" applyFont="1" applyBorder="1" applyAlignment="1">
      <alignment horizontal="left" vertical="center" wrapText="1"/>
    </xf>
    <xf numFmtId="0" fontId="13" fillId="0" borderId="42" xfId="0" applyFont="1" applyBorder="1" applyAlignment="1">
      <alignment horizontal="left" vertical="center" wrapText="1"/>
    </xf>
    <xf numFmtId="0" fontId="13" fillId="0" borderId="44" xfId="0" applyFont="1" applyBorder="1" applyAlignment="1">
      <alignment horizontal="left" vertical="center" wrapText="1"/>
    </xf>
    <xf numFmtId="0" fontId="13" fillId="0" borderId="45"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51" fillId="0" borderId="8" xfId="0" applyFont="1" applyBorder="1" applyAlignment="1">
      <alignment horizontal="right" wrapText="1"/>
    </xf>
    <xf numFmtId="0" fontId="51" fillId="0" borderId="9" xfId="0" applyFont="1" applyBorder="1" applyAlignment="1">
      <alignment horizontal="right" wrapText="1"/>
    </xf>
    <xf numFmtId="0" fontId="51" fillId="0" borderId="10" xfId="0" applyFont="1" applyBorder="1" applyAlignment="1">
      <alignment horizontal="right" wrapText="1"/>
    </xf>
    <xf numFmtId="44" fontId="46" fillId="10" borderId="8" xfId="1" applyFont="1" applyFill="1" applyBorder="1"/>
    <xf numFmtId="44" fontId="46" fillId="10" borderId="9" xfId="1" applyFont="1" applyFill="1" applyBorder="1"/>
    <xf numFmtId="0" fontId="3" fillId="3" borderId="8" xfId="0" applyFont="1" applyFill="1" applyBorder="1" applyAlignment="1">
      <alignment horizontal="center" vertical="center"/>
    </xf>
    <xf numFmtId="44" fontId="3" fillId="0" borderId="9" xfId="0" applyNumberFormat="1" applyFont="1" applyBorder="1" applyAlignment="1">
      <alignment horizontal="center"/>
    </xf>
    <xf numFmtId="0" fontId="3" fillId="0" borderId="10" xfId="0" applyFont="1" applyBorder="1" applyAlignment="1">
      <alignment horizontal="center"/>
    </xf>
    <xf numFmtId="0" fontId="3" fillId="3" borderId="8" xfId="0" applyFont="1" applyFill="1" applyBorder="1" applyAlignment="1">
      <alignment horizontal="center"/>
    </xf>
    <xf numFmtId="0" fontId="3" fillId="3" borderId="9" xfId="0" applyFont="1" applyFill="1" applyBorder="1" applyAlignment="1">
      <alignment horizontal="center"/>
    </xf>
    <xf numFmtId="44" fontId="3" fillId="0" borderId="10" xfId="0" applyNumberFormat="1" applyFont="1" applyBorder="1"/>
    <xf numFmtId="44" fontId="3" fillId="0" borderId="10" xfId="0" applyNumberFormat="1" applyFont="1" applyBorder="1" applyAlignment="1">
      <alignment horizontal="center"/>
    </xf>
    <xf numFmtId="44" fontId="0" fillId="0" borderId="22" xfId="0" applyNumberFormat="1" applyBorder="1"/>
  </cellXfs>
  <cellStyles count="4">
    <cellStyle name="Millares" xfId="3" builtinId="3"/>
    <cellStyle name="Moneda" xfId="1" builtinId="4"/>
    <cellStyle name="Normal" xfId="0" builtinId="0"/>
    <cellStyle name="Normal 2" xfId="2" xr:uid="{C0BA8084-2160-4C92-A8F9-4F4C4A8763B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6BEA7-1B81-4D10-B785-D468819A3230}">
  <dimension ref="B2:AL29"/>
  <sheetViews>
    <sheetView tabSelected="1" topLeftCell="AB1" zoomScale="80" zoomScaleNormal="80" workbookViewId="0">
      <selection activeCell="AK19" sqref="AK19"/>
    </sheetView>
  </sheetViews>
  <sheetFormatPr baseColWidth="10" defaultRowHeight="14.4" x14ac:dyDescent="0.3"/>
  <cols>
    <col min="2" max="2" width="89.5546875" customWidth="1"/>
    <col min="3" max="3" width="19.6640625" customWidth="1"/>
    <col min="4" max="4" width="21.109375" customWidth="1"/>
    <col min="5" max="5" width="19.6640625" customWidth="1"/>
    <col min="6" max="6" width="23" customWidth="1"/>
    <col min="7" max="7" width="15.44140625" customWidth="1"/>
    <col min="8" max="8" width="13.109375" customWidth="1"/>
    <col min="9" max="9" width="6.5546875" customWidth="1"/>
    <col min="10" max="10" width="59.6640625" customWidth="1"/>
    <col min="12" max="12" width="24.109375" customWidth="1"/>
    <col min="13" max="13" width="19.44140625" customWidth="1"/>
    <col min="15" max="15" width="33" customWidth="1"/>
    <col min="16" max="17" width="20.33203125" customWidth="1"/>
    <col min="18" max="18" width="26.44140625" customWidth="1"/>
    <col min="19" max="19" width="27.5546875" customWidth="1"/>
    <col min="20" max="20" width="17.5546875" customWidth="1"/>
    <col min="21" max="21" width="90" customWidth="1"/>
    <col min="22" max="22" width="25.6640625" style="366" customWidth="1"/>
    <col min="23" max="23" width="3.6640625" customWidth="1"/>
    <col min="24" max="24" width="25.6640625" style="366" customWidth="1"/>
    <col min="25" max="25" width="25.6640625" customWidth="1"/>
    <col min="26" max="26" width="3.33203125" customWidth="1"/>
    <col min="27" max="30" width="25.6640625" customWidth="1"/>
    <col min="31" max="31" width="3.109375" customWidth="1"/>
    <col min="32" max="35" width="25.6640625" customWidth="1"/>
    <col min="37" max="37" width="25.5546875" customWidth="1"/>
    <col min="38" max="38" width="25.6640625" customWidth="1"/>
  </cols>
  <sheetData>
    <row r="2" spans="2:38" ht="24.6" x14ac:dyDescent="0.55000000000000004">
      <c r="B2" s="389" t="s">
        <v>561</v>
      </c>
      <c r="C2" s="389"/>
      <c r="D2" s="389"/>
      <c r="E2" s="389"/>
      <c r="F2" s="389"/>
      <c r="G2" s="389"/>
      <c r="H2" s="389"/>
      <c r="I2" s="389"/>
      <c r="J2" s="389"/>
      <c r="K2" s="389"/>
      <c r="L2" s="389"/>
      <c r="M2" s="389"/>
      <c r="N2" s="389"/>
      <c r="O2" s="389"/>
    </row>
    <row r="3" spans="2:38" ht="27" customHeight="1" thickBot="1" x14ac:dyDescent="0.45">
      <c r="U3" s="385" t="s">
        <v>586</v>
      </c>
      <c r="V3" s="385"/>
      <c r="W3" s="385"/>
      <c r="X3" s="385"/>
      <c r="Y3" s="385"/>
    </row>
    <row r="4" spans="2:38" ht="45" customHeight="1" thickBot="1" x14ac:dyDescent="0.45">
      <c r="B4" s="468" t="s">
        <v>562</v>
      </c>
      <c r="C4" s="473">
        <f>S5+S6</f>
        <v>3330367.484333334</v>
      </c>
      <c r="E4" s="471" t="s">
        <v>564</v>
      </c>
      <c r="F4" s="472"/>
      <c r="G4" s="469">
        <f>Y5+Y6+AD23+AG23</f>
        <v>2680264019.9541669</v>
      </c>
      <c r="H4" s="474"/>
      <c r="I4" s="348"/>
      <c r="J4" s="468" t="s">
        <v>567</v>
      </c>
      <c r="K4" s="469">
        <f>G4-C4</f>
        <v>2676933652.4698334</v>
      </c>
      <c r="L4" s="470"/>
      <c r="N4" s="391" t="s">
        <v>572</v>
      </c>
      <c r="O4" s="392"/>
      <c r="P4" s="354" t="s">
        <v>563</v>
      </c>
      <c r="Q4" s="354" t="s">
        <v>581</v>
      </c>
      <c r="R4" s="377" t="s">
        <v>575</v>
      </c>
      <c r="S4" s="356" t="s">
        <v>582</v>
      </c>
      <c r="U4" s="374" t="s">
        <v>590</v>
      </c>
      <c r="V4" s="354" t="s">
        <v>563</v>
      </c>
      <c r="W4" s="386" t="s">
        <v>581</v>
      </c>
      <c r="X4" s="386"/>
      <c r="Y4" s="356" t="s">
        <v>588</v>
      </c>
    </row>
    <row r="5" spans="2:38" x14ac:dyDescent="0.3">
      <c r="N5" s="380" t="s">
        <v>573</v>
      </c>
      <c r="O5" s="381"/>
      <c r="P5" s="350">
        <f>C17+C19+C21+P17</f>
        <v>9451.76</v>
      </c>
      <c r="Q5" s="350">
        <f>((C17+C19+C21)/30)+K17+(K18*12)+(K19*12)+K20+K21</f>
        <v>4175.9253333333345</v>
      </c>
      <c r="R5" s="378">
        <f>E17+E19+E21+SUM(M17:M21)</f>
        <v>1205362.96</v>
      </c>
      <c r="S5" s="351">
        <f>Q5*C29</f>
        <v>2246647.8293333338</v>
      </c>
      <c r="T5" s="90"/>
      <c r="U5" s="375" t="s">
        <v>573</v>
      </c>
      <c r="V5" s="350">
        <f>((8*65*Referencias!D4+Referencias!D5)+(8*65*Referencias!D4+Referencias!D5)+(8*45*Referencias!D4+Referencias!D5))</f>
        <v>116376.875</v>
      </c>
      <c r="W5" s="387">
        <f>V5/30</f>
        <v>3879.2291666666665</v>
      </c>
      <c r="X5" s="387"/>
      <c r="Y5" s="351">
        <f>W5*C29</f>
        <v>2087025.2916666665</v>
      </c>
    </row>
    <row r="6" spans="2:38" ht="15" thickBot="1" x14ac:dyDescent="0.35">
      <c r="N6" s="382" t="s">
        <v>574</v>
      </c>
      <c r="O6" s="383"/>
      <c r="P6" s="352">
        <f>C18+C20+C21+Q17</f>
        <v>9094.36</v>
      </c>
      <c r="Q6" s="352">
        <f>((C18+C20+C21)/30)+K17+(K18*12)+K20+K21+K22+K23+K24+(K19*12)</f>
        <v>4249.8810000000012</v>
      </c>
      <c r="R6" s="379">
        <f>E18+E20+E21+M17+M18+M20+M21+M22+M23+M24+M19</f>
        <v>1141238.7000000002</v>
      </c>
      <c r="S6" s="353">
        <f>Q6*C28</f>
        <v>1083719.6550000003</v>
      </c>
      <c r="U6" s="376" t="s">
        <v>574</v>
      </c>
      <c r="V6" s="352">
        <f>((8*45*Referencias!D4+Referencias!D5)+(8*45*Referencias!D4+Referencias!D5)+(8*45*Referencias!D4+Referencias!D5))</f>
        <v>89812.875</v>
      </c>
      <c r="W6" s="388">
        <f>V6/30</f>
        <v>2993.7624999999998</v>
      </c>
      <c r="X6" s="388"/>
      <c r="Y6" s="353">
        <f>W6*C28</f>
        <v>763409.4375</v>
      </c>
    </row>
    <row r="7" spans="2:38" x14ac:dyDescent="0.3">
      <c r="Y7" s="90">
        <f>Y5+Y6</f>
        <v>2850434.7291666665</v>
      </c>
    </row>
    <row r="8" spans="2:38" ht="24.6" x14ac:dyDescent="0.55000000000000004">
      <c r="B8" s="389" t="s">
        <v>560</v>
      </c>
      <c r="C8" s="389"/>
      <c r="D8" s="389"/>
      <c r="E8" s="389"/>
      <c r="F8" s="389"/>
      <c r="G8" s="389"/>
      <c r="H8" s="389"/>
      <c r="I8" s="389"/>
      <c r="J8" s="389"/>
      <c r="K8" s="389"/>
      <c r="L8" s="389"/>
      <c r="M8" s="389"/>
      <c r="N8" s="389"/>
      <c r="O8" s="389"/>
    </row>
    <row r="12" spans="2:38" ht="21.6" thickBot="1" x14ac:dyDescent="0.45">
      <c r="U12" s="385" t="s">
        <v>586</v>
      </c>
      <c r="V12" s="385"/>
      <c r="W12" s="385"/>
      <c r="X12" s="385"/>
      <c r="Y12" s="385"/>
      <c r="Z12" s="385"/>
      <c r="AA12" s="385"/>
      <c r="AB12" s="385"/>
      <c r="AC12" s="385"/>
      <c r="AD12" s="385"/>
      <c r="AE12" s="385"/>
      <c r="AF12" s="385"/>
      <c r="AG12" s="385"/>
      <c r="AH12" s="385"/>
      <c r="AI12" s="385"/>
    </row>
    <row r="13" spans="2:38" ht="15" thickBot="1" x14ac:dyDescent="0.35">
      <c r="U13" s="461" t="s">
        <v>587</v>
      </c>
      <c r="V13" s="462"/>
      <c r="W13" s="462"/>
      <c r="X13" s="462"/>
      <c r="Y13" s="462"/>
      <c r="Z13" s="462"/>
      <c r="AA13" s="462"/>
      <c r="AB13" s="462"/>
      <c r="AC13" s="462"/>
      <c r="AD13" s="462"/>
      <c r="AE13" s="462"/>
      <c r="AF13" s="462"/>
      <c r="AG13" s="462"/>
      <c r="AH13" s="462"/>
      <c r="AI13" s="462"/>
    </row>
    <row r="14" spans="2:38" ht="51" customHeight="1" thickBot="1" x14ac:dyDescent="0.35">
      <c r="B14" s="390" t="s">
        <v>537</v>
      </c>
      <c r="C14" s="390"/>
      <c r="D14" s="390"/>
      <c r="E14" s="390"/>
      <c r="F14" s="390"/>
      <c r="G14" s="390"/>
      <c r="J14" s="390" t="s">
        <v>547</v>
      </c>
      <c r="K14" s="390"/>
      <c r="L14" s="390"/>
      <c r="M14" s="390"/>
      <c r="N14" s="390"/>
      <c r="O14" s="390"/>
      <c r="U14" s="371" t="s">
        <v>548</v>
      </c>
      <c r="V14" s="384" t="s">
        <v>549</v>
      </c>
      <c r="W14" s="384"/>
      <c r="X14" s="384"/>
      <c r="Y14" s="384" t="s">
        <v>583</v>
      </c>
      <c r="Z14" s="384"/>
      <c r="AA14" s="384"/>
      <c r="AB14" s="384" t="s">
        <v>584</v>
      </c>
      <c r="AC14" s="384"/>
      <c r="AD14" s="384" t="s">
        <v>585</v>
      </c>
      <c r="AE14" s="384"/>
      <c r="AF14" s="384"/>
      <c r="AG14" s="384" t="s">
        <v>589</v>
      </c>
      <c r="AH14" s="384"/>
      <c r="AI14" s="371" t="s">
        <v>550</v>
      </c>
      <c r="AK14" s="344" t="s">
        <v>565</v>
      </c>
      <c r="AL14" s="345" t="s">
        <v>566</v>
      </c>
    </row>
    <row r="15" spans="2:38" ht="43.5" customHeight="1" thickBot="1" x14ac:dyDescent="0.45">
      <c r="U15" s="336" t="s">
        <v>551</v>
      </c>
      <c r="V15" s="367">
        <v>15000</v>
      </c>
      <c r="W15" s="84" t="s">
        <v>54</v>
      </c>
      <c r="X15" s="369">
        <v>150000</v>
      </c>
      <c r="Y15" s="357">
        <f>V15*AI15</f>
        <v>2593050</v>
      </c>
      <c r="Z15" s="84" t="s">
        <v>54</v>
      </c>
      <c r="AA15" s="359">
        <f>X15*AI15</f>
        <v>25930500</v>
      </c>
      <c r="AB15" s="357">
        <f>($C$29*0*Y15)</f>
        <v>0</v>
      </c>
      <c r="AC15" s="359">
        <f>($C$29*0*AA15)</f>
        <v>0</v>
      </c>
      <c r="AD15" s="357">
        <f t="shared" ref="AD15:AD22" si="0">V15*AI15</f>
        <v>2593050</v>
      </c>
      <c r="AE15" s="84" t="s">
        <v>54</v>
      </c>
      <c r="AF15" s="359">
        <f t="shared" ref="AF15:AF22" si="1">X15*AI15</f>
        <v>25930500</v>
      </c>
      <c r="AG15" s="357">
        <f>($C$28*AD15)</f>
        <v>661227750</v>
      </c>
      <c r="AH15" s="359">
        <f>($C$28*AF15)</f>
        <v>6612277500</v>
      </c>
      <c r="AI15" s="340">
        <v>172.87</v>
      </c>
      <c r="AK15" s="343">
        <f>(Y23+AD23)</f>
        <v>89460.225000000006</v>
      </c>
      <c r="AL15" s="343">
        <f>(AA23+AF23)</f>
        <v>414888</v>
      </c>
    </row>
    <row r="16" spans="2:38" ht="49.2" thickBot="1" x14ac:dyDescent="0.45">
      <c r="B16" s="315" t="s">
        <v>532</v>
      </c>
      <c r="C16" s="314" t="s">
        <v>536</v>
      </c>
      <c r="D16" s="314" t="s">
        <v>546</v>
      </c>
      <c r="E16" s="314" t="s">
        <v>533</v>
      </c>
      <c r="F16" s="325" t="s">
        <v>535</v>
      </c>
      <c r="G16" s="325" t="s">
        <v>534</v>
      </c>
      <c r="J16" s="331" t="s">
        <v>538</v>
      </c>
      <c r="K16" s="332" t="s">
        <v>38</v>
      </c>
      <c r="L16" s="311" t="s">
        <v>546</v>
      </c>
      <c r="M16" s="332" t="s">
        <v>533</v>
      </c>
      <c r="N16" s="332" t="s">
        <v>535</v>
      </c>
      <c r="O16" s="325" t="s">
        <v>534</v>
      </c>
      <c r="P16" s="325" t="s">
        <v>576</v>
      </c>
      <c r="Q16" s="325" t="s">
        <v>577</v>
      </c>
      <c r="U16" s="337" t="s">
        <v>552</v>
      </c>
      <c r="V16" s="368">
        <v>7500</v>
      </c>
      <c r="W16" s="339" t="s">
        <v>54</v>
      </c>
      <c r="X16" s="370">
        <v>150000</v>
      </c>
      <c r="Y16" s="358">
        <f>V16*AI16</f>
        <v>1296525</v>
      </c>
      <c r="Z16" s="339" t="s">
        <v>54</v>
      </c>
      <c r="AA16" s="360">
        <f>X16*AI16</f>
        <v>25930500</v>
      </c>
      <c r="AB16" s="358">
        <f>($C$29*Y16)</f>
        <v>697530450</v>
      </c>
      <c r="AC16" s="360">
        <f>($C$29*AA16)</f>
        <v>13950609000</v>
      </c>
      <c r="AD16" s="358">
        <f t="shared" si="0"/>
        <v>1296525</v>
      </c>
      <c r="AE16" s="339" t="s">
        <v>54</v>
      </c>
      <c r="AF16" s="360">
        <f t="shared" si="1"/>
        <v>25930500</v>
      </c>
      <c r="AG16" s="358">
        <f>($C$28*AD16)</f>
        <v>330613875</v>
      </c>
      <c r="AH16" s="360">
        <f>($C$28*AF16)</f>
        <v>6612277500</v>
      </c>
      <c r="AI16" s="341">
        <v>172.87</v>
      </c>
    </row>
    <row r="17" spans="2:35" ht="33" thickBot="1" x14ac:dyDescent="0.45">
      <c r="B17" s="312" t="s">
        <v>4</v>
      </c>
      <c r="C17" s="316">
        <f>'CRE-20-001-I_ DACG'!I43</f>
        <v>1801.38</v>
      </c>
      <c r="D17" s="322">
        <v>82</v>
      </c>
      <c r="E17" s="318">
        <f>C17*D17</f>
        <v>147713.16</v>
      </c>
      <c r="F17" s="323">
        <f>D17/$D$22</f>
        <v>0.3504273504273504</v>
      </c>
      <c r="G17" s="321">
        <f>C17*F17</f>
        <v>631.25282051282056</v>
      </c>
      <c r="H17" s="90">
        <f>G17+G19+G21+SUM(O17:O21)</f>
        <v>1848.8839252941054</v>
      </c>
      <c r="J17" s="312" t="s">
        <v>539</v>
      </c>
      <c r="K17" s="330">
        <f>'Acciones Regulatorias_COM'!G5</f>
        <v>90.100000000000009</v>
      </c>
      <c r="L17" s="317">
        <v>80</v>
      </c>
      <c r="M17" s="330">
        <f>K17*L17</f>
        <v>7208.0000000000009</v>
      </c>
      <c r="N17" s="317">
        <f t="shared" ref="N17:N24" si="2">L17/$L$25</f>
        <v>4.0803835560542694E-3</v>
      </c>
      <c r="O17" s="318">
        <f>K17*N17</f>
        <v>0.36764255840048971</v>
      </c>
      <c r="P17" s="475">
        <f>K17+(K18*12)+(K19*12)+K20+K21</f>
        <v>3994.0000000000009</v>
      </c>
      <c r="Q17" s="475">
        <f>K17+(K18*12)+K20+K21+K22+K23+K24+(K19*12)</f>
        <v>4082.8300000000008</v>
      </c>
      <c r="U17" s="337" t="s">
        <v>553</v>
      </c>
      <c r="V17" s="368">
        <v>15000</v>
      </c>
      <c r="W17" s="339" t="s">
        <v>54</v>
      </c>
      <c r="X17" s="370">
        <v>150000</v>
      </c>
      <c r="Y17" s="358">
        <f>V17*AI17</f>
        <v>2593050</v>
      </c>
      <c r="Z17" s="339" t="s">
        <v>54</v>
      </c>
      <c r="AA17" s="360">
        <f>X17*AI17</f>
        <v>25930500</v>
      </c>
      <c r="AB17" s="358">
        <f>($C$29*Y17)</f>
        <v>1395060900</v>
      </c>
      <c r="AC17" s="360">
        <f>($C$29*AA17)</f>
        <v>13950609000</v>
      </c>
      <c r="AD17" s="358">
        <f t="shared" si="0"/>
        <v>2593050</v>
      </c>
      <c r="AE17" s="339" t="s">
        <v>54</v>
      </c>
      <c r="AF17" s="360">
        <f t="shared" si="1"/>
        <v>25930500</v>
      </c>
      <c r="AG17" s="358">
        <f>($C$28*AD17)</f>
        <v>661227750</v>
      </c>
      <c r="AH17" s="360">
        <f>($C$28*AF17)</f>
        <v>6612277500</v>
      </c>
      <c r="AI17" s="341">
        <v>172.87</v>
      </c>
    </row>
    <row r="18" spans="2:35" ht="32.4" x14ac:dyDescent="0.4">
      <c r="B18" s="313" t="s">
        <v>147</v>
      </c>
      <c r="C18" s="319">
        <f>'CRE-20-001-F_ DACGS'!I45</f>
        <v>1505.47</v>
      </c>
      <c r="D18" s="323">
        <v>6</v>
      </c>
      <c r="E18" s="321">
        <f t="shared" ref="E18:E21" si="3">C18*D18</f>
        <v>9032.82</v>
      </c>
      <c r="F18" s="323">
        <f t="shared" ref="F18:F21" si="4">D18/$D$22</f>
        <v>2.564102564102564E-2</v>
      </c>
      <c r="G18" s="321">
        <f t="shared" ref="G18:G21" si="5">C18*F18</f>
        <v>38.601794871794873</v>
      </c>
      <c r="J18" s="313" t="s">
        <v>540</v>
      </c>
      <c r="K18" s="329">
        <f>'Acciones Regulatorias_COM'!G9</f>
        <v>44.550000000000004</v>
      </c>
      <c r="L18" s="320">
        <v>9516</v>
      </c>
      <c r="M18" s="329">
        <f t="shared" ref="M18:M24" si="6">K18*L18</f>
        <v>423937.80000000005</v>
      </c>
      <c r="N18" s="320">
        <f t="shared" si="2"/>
        <v>0.48536162399265531</v>
      </c>
      <c r="O18" s="321">
        <f t="shared" ref="O18:O24" si="7">K18*N18</f>
        <v>21.622860348872795</v>
      </c>
      <c r="U18" s="337" t="s">
        <v>554</v>
      </c>
      <c r="V18" s="368">
        <v>15000</v>
      </c>
      <c r="W18" s="339" t="s">
        <v>54</v>
      </c>
      <c r="X18" s="370">
        <v>300000</v>
      </c>
      <c r="Y18" s="358">
        <f>V18*AI18</f>
        <v>2593050</v>
      </c>
      <c r="Z18" s="339" t="s">
        <v>54</v>
      </c>
      <c r="AA18" s="360">
        <f>X18*AI18</f>
        <v>51861000</v>
      </c>
      <c r="AB18" s="358">
        <f>($C$29*Y18)</f>
        <v>1395060900</v>
      </c>
      <c r="AC18" s="360">
        <f>($C$29*AA18)</f>
        <v>27901218000</v>
      </c>
      <c r="AD18" s="358">
        <f t="shared" si="0"/>
        <v>2593050</v>
      </c>
      <c r="AE18" s="339" t="s">
        <v>54</v>
      </c>
      <c r="AF18" s="360">
        <f t="shared" si="1"/>
        <v>51861000</v>
      </c>
      <c r="AG18" s="358">
        <f>($C$28*AD18)</f>
        <v>661227750</v>
      </c>
      <c r="AH18" s="360">
        <f>($C$28*AF18)</f>
        <v>13224555000</v>
      </c>
      <c r="AI18" s="341">
        <v>172.87</v>
      </c>
    </row>
    <row r="19" spans="2:35" ht="64.8" x14ac:dyDescent="0.4">
      <c r="B19" s="313" t="s">
        <v>219</v>
      </c>
      <c r="C19" s="319">
        <f>'CRE-20-002-I_ DACG'!I47</f>
        <v>1324.2100000000003</v>
      </c>
      <c r="D19" s="323">
        <v>32</v>
      </c>
      <c r="E19" s="321">
        <f t="shared" si="3"/>
        <v>42374.720000000008</v>
      </c>
      <c r="F19" s="323">
        <f t="shared" si="4"/>
        <v>0.13675213675213677</v>
      </c>
      <c r="G19" s="321">
        <f t="shared" si="5"/>
        <v>181.08854700854707</v>
      </c>
      <c r="J19" s="313" t="s">
        <v>578</v>
      </c>
      <c r="K19" s="329">
        <f>'Acciones Regulatorias_COM'!G13</f>
        <v>14.805</v>
      </c>
      <c r="L19" s="320">
        <v>6456</v>
      </c>
      <c r="M19" s="329">
        <f t="shared" si="6"/>
        <v>95581.08</v>
      </c>
      <c r="N19" s="320">
        <f t="shared" si="2"/>
        <v>0.32928695297357952</v>
      </c>
      <c r="O19" s="321">
        <f t="shared" si="7"/>
        <v>4.8750933387738442</v>
      </c>
      <c r="U19" s="337" t="s">
        <v>555</v>
      </c>
      <c r="V19" s="368">
        <v>150000</v>
      </c>
      <c r="W19" s="339" t="s">
        <v>54</v>
      </c>
      <c r="X19" s="370">
        <v>450000</v>
      </c>
      <c r="Y19" s="358">
        <f>V19*AI19</f>
        <v>25930500</v>
      </c>
      <c r="Z19" s="339" t="s">
        <v>54</v>
      </c>
      <c r="AA19" s="360">
        <f>X19*AI19</f>
        <v>77791500</v>
      </c>
      <c r="AB19" s="358">
        <f>(Y19*(D19/$C$29))</f>
        <v>1542334.5724907063</v>
      </c>
      <c r="AC19" s="360">
        <f>(AA19*(D19/$C$29))</f>
        <v>4627003.7174721183</v>
      </c>
      <c r="AD19" s="358">
        <f t="shared" si="0"/>
        <v>25930500</v>
      </c>
      <c r="AE19" s="339" t="s">
        <v>54</v>
      </c>
      <c r="AF19" s="360">
        <f t="shared" si="1"/>
        <v>77791500</v>
      </c>
      <c r="AG19" s="358">
        <f>(AD19*(D20*0.2))</f>
        <v>72605400</v>
      </c>
      <c r="AH19" s="360">
        <f>((D20*0.2)*AF19)</f>
        <v>217816200.00000003</v>
      </c>
      <c r="AI19" s="341">
        <v>172.87</v>
      </c>
    </row>
    <row r="20" spans="2:35" ht="97.2" x14ac:dyDescent="0.4">
      <c r="B20" s="313" t="s">
        <v>299</v>
      </c>
      <c r="C20" s="319">
        <f>'CRE-20-002-F'!I51</f>
        <v>1173.8900000000001</v>
      </c>
      <c r="D20" s="323">
        <v>14</v>
      </c>
      <c r="E20" s="321">
        <f t="shared" si="3"/>
        <v>16434.460000000003</v>
      </c>
      <c r="F20" s="323">
        <f t="shared" si="4"/>
        <v>5.9829059829059832E-2</v>
      </c>
      <c r="G20" s="321">
        <f t="shared" si="5"/>
        <v>70.232735042735058</v>
      </c>
      <c r="J20" s="313" t="s">
        <v>541</v>
      </c>
      <c r="K20" s="329">
        <f>'Acciones Regulatorias_COM'!G18</f>
        <v>153.32000000000002</v>
      </c>
      <c r="L20" s="320">
        <v>80</v>
      </c>
      <c r="M20" s="329">
        <f t="shared" si="6"/>
        <v>12265.600000000002</v>
      </c>
      <c r="N20" s="320">
        <f t="shared" si="2"/>
        <v>4.0803835560542694E-3</v>
      </c>
      <c r="O20" s="321">
        <f t="shared" si="7"/>
        <v>0.62560440681424068</v>
      </c>
      <c r="U20" s="337" t="s">
        <v>556</v>
      </c>
      <c r="V20" s="368">
        <v>150000</v>
      </c>
      <c r="W20" s="339" t="s">
        <v>54</v>
      </c>
      <c r="X20" s="370">
        <v>300000</v>
      </c>
      <c r="Y20" s="338"/>
      <c r="Z20" s="339" t="s">
        <v>557</v>
      </c>
      <c r="AA20" s="360"/>
      <c r="AB20" s="358">
        <f>($C$29*Y20)</f>
        <v>0</v>
      </c>
      <c r="AC20" s="360">
        <f>($C$29*AA20)</f>
        <v>0</v>
      </c>
      <c r="AD20" s="358">
        <f t="shared" si="0"/>
        <v>25930500</v>
      </c>
      <c r="AE20" s="339" t="s">
        <v>54</v>
      </c>
      <c r="AF20" s="360">
        <f t="shared" si="1"/>
        <v>51861000</v>
      </c>
      <c r="AG20" s="358">
        <f>((D20*0.8))*AD20</f>
        <v>290421600</v>
      </c>
      <c r="AH20" s="360">
        <f>((D20*0.8)*AF20)</f>
        <v>580843200</v>
      </c>
      <c r="AI20" s="341">
        <v>172.87</v>
      </c>
    </row>
    <row r="21" spans="2:35" ht="49.2" thickBot="1" x14ac:dyDescent="0.45">
      <c r="B21" s="313" t="s">
        <v>342</v>
      </c>
      <c r="C21" s="319">
        <f>'CRE-20-009A_CRE-20-008-E'!I43</f>
        <v>2332.1699999999992</v>
      </c>
      <c r="D21" s="323">
        <v>100</v>
      </c>
      <c r="E21" s="321">
        <f t="shared" si="3"/>
        <v>233216.99999999991</v>
      </c>
      <c r="F21" s="323">
        <f t="shared" si="4"/>
        <v>0.42735042735042733</v>
      </c>
      <c r="G21" s="321">
        <f t="shared" si="5"/>
        <v>996.65384615384573</v>
      </c>
      <c r="J21" s="313" t="s">
        <v>542</v>
      </c>
      <c r="K21" s="329">
        <f>'Acciones Regulatorias_COM'!G19</f>
        <v>3038.3200000000006</v>
      </c>
      <c r="L21" s="320">
        <v>80</v>
      </c>
      <c r="M21" s="329">
        <f t="shared" si="6"/>
        <v>243065.60000000003</v>
      </c>
      <c r="N21" s="320">
        <f t="shared" si="2"/>
        <v>4.0803835560542694E-3</v>
      </c>
      <c r="O21" s="321">
        <f t="shared" si="7"/>
        <v>12.39751096603081</v>
      </c>
      <c r="U21" s="337" t="s">
        <v>558</v>
      </c>
      <c r="V21" s="368">
        <v>150000</v>
      </c>
      <c r="W21" s="339" t="s">
        <v>54</v>
      </c>
      <c r="X21" s="370">
        <v>450000</v>
      </c>
      <c r="Y21" s="358">
        <f>V21*AI21</f>
        <v>25930500</v>
      </c>
      <c r="Z21" s="339" t="s">
        <v>54</v>
      </c>
      <c r="AA21" s="360">
        <f>X21*AI21</f>
        <v>77791500</v>
      </c>
      <c r="AB21" s="358">
        <v>0</v>
      </c>
      <c r="AC21" s="360">
        <v>0</v>
      </c>
      <c r="AD21" s="358">
        <f t="shared" si="0"/>
        <v>25930500</v>
      </c>
      <c r="AE21" s="339" t="s">
        <v>54</v>
      </c>
      <c r="AF21" s="360">
        <f t="shared" si="1"/>
        <v>77791500</v>
      </c>
      <c r="AG21" s="358">
        <v>0</v>
      </c>
      <c r="AH21" s="360">
        <v>0</v>
      </c>
      <c r="AI21" s="341">
        <v>172.87</v>
      </c>
    </row>
    <row r="22" spans="2:35" ht="49.2" thickBot="1" x14ac:dyDescent="0.45">
      <c r="B22" s="324" t="s">
        <v>297</v>
      </c>
      <c r="C22" s="326">
        <f>SUM(C17:C21)</f>
        <v>8137.12</v>
      </c>
      <c r="D22" s="327">
        <f t="shared" ref="D22:E22" si="8">SUM(D17:D21)</f>
        <v>234</v>
      </c>
      <c r="E22" s="326">
        <f t="shared" si="8"/>
        <v>448772.15999999992</v>
      </c>
      <c r="F22" s="327">
        <f t="shared" ref="F22" si="9">SUM(F17:F21)</f>
        <v>1</v>
      </c>
      <c r="G22" s="328">
        <f t="shared" ref="G22" si="10">SUM(G17:G21)</f>
        <v>1917.8297435897432</v>
      </c>
      <c r="J22" s="313" t="s">
        <v>543</v>
      </c>
      <c r="K22" s="329">
        <f>'Acciones Regulatorias_DOM'!H22</f>
        <v>29.61</v>
      </c>
      <c r="L22" s="320">
        <v>3384</v>
      </c>
      <c r="M22" s="329">
        <f t="shared" si="6"/>
        <v>100200.24</v>
      </c>
      <c r="N22" s="320">
        <f t="shared" si="2"/>
        <v>0.17260022442109557</v>
      </c>
      <c r="O22" s="321">
        <f t="shared" si="7"/>
        <v>5.1106926451086396</v>
      </c>
      <c r="U22" s="337" t="s">
        <v>559</v>
      </c>
      <c r="V22" s="368">
        <v>15000</v>
      </c>
      <c r="W22" s="339" t="s">
        <v>54</v>
      </c>
      <c r="X22" s="370">
        <v>450000</v>
      </c>
      <c r="Y22" s="361">
        <f>V22*AI22</f>
        <v>2593050</v>
      </c>
      <c r="Z22" s="362" t="s">
        <v>54</v>
      </c>
      <c r="AA22" s="363">
        <f>X22*AI22</f>
        <v>77791500</v>
      </c>
      <c r="AB22" s="358">
        <v>0</v>
      </c>
      <c r="AC22" s="360">
        <v>0</v>
      </c>
      <c r="AD22" s="361">
        <f t="shared" si="0"/>
        <v>2593050</v>
      </c>
      <c r="AE22" s="362" t="s">
        <v>54</v>
      </c>
      <c r="AF22" s="363">
        <f t="shared" si="1"/>
        <v>77791500</v>
      </c>
      <c r="AG22" s="358">
        <v>0</v>
      </c>
      <c r="AH22" s="360">
        <v>0</v>
      </c>
      <c r="AI22" s="341">
        <v>172.87</v>
      </c>
    </row>
    <row r="23" spans="2:35" ht="18.600000000000001" thickBot="1" x14ac:dyDescent="0.45">
      <c r="J23" s="313" t="s">
        <v>544</v>
      </c>
      <c r="K23" s="329">
        <f>'Acciones Regulatorias_DOM'!H23</f>
        <v>29.61</v>
      </c>
      <c r="L23" s="320">
        <v>5</v>
      </c>
      <c r="M23" s="329">
        <f t="shared" si="6"/>
        <v>148.05000000000001</v>
      </c>
      <c r="N23" s="320">
        <f t="shared" si="2"/>
        <v>2.5502397225339184E-4</v>
      </c>
      <c r="O23" s="321">
        <f t="shared" si="7"/>
        <v>7.5512598184229321E-3</v>
      </c>
      <c r="U23" s="463" t="s">
        <v>499</v>
      </c>
      <c r="V23" s="464"/>
      <c r="W23" s="464"/>
      <c r="X23" s="464"/>
      <c r="Y23" s="464"/>
      <c r="Z23" s="464"/>
      <c r="AA23" s="464"/>
      <c r="AB23" s="464"/>
      <c r="AC23" s="465"/>
      <c r="AD23" s="466">
        <v>89460.225000000006</v>
      </c>
      <c r="AE23" s="364" t="s">
        <v>54</v>
      </c>
      <c r="AF23" s="365">
        <v>414888</v>
      </c>
      <c r="AG23" s="467">
        <f>SUM(AG15:AG22)</f>
        <v>2677324125</v>
      </c>
      <c r="AH23" s="364">
        <f>SUM(AH15:AH22)</f>
        <v>33860046900</v>
      </c>
      <c r="AI23" s="342"/>
    </row>
    <row r="24" spans="2:35" ht="18.600000000000001" thickBot="1" x14ac:dyDescent="0.45">
      <c r="J24" s="313" t="s">
        <v>545</v>
      </c>
      <c r="K24" s="329">
        <f>'Acciones Regulatorias_DOM'!H26</f>
        <v>29.61</v>
      </c>
      <c r="L24" s="320">
        <v>5</v>
      </c>
      <c r="M24" s="329">
        <f t="shared" si="6"/>
        <v>148.05000000000001</v>
      </c>
      <c r="N24" s="320">
        <f t="shared" si="2"/>
        <v>2.5502397225339184E-4</v>
      </c>
      <c r="O24" s="321">
        <f t="shared" si="7"/>
        <v>7.5512598184229321E-3</v>
      </c>
      <c r="AG24" s="467">
        <f>AG23+AD23</f>
        <v>2677413585.2249999</v>
      </c>
    </row>
    <row r="25" spans="2:35" ht="18.600000000000001" thickBot="1" x14ac:dyDescent="0.35">
      <c r="J25" s="333" t="s">
        <v>297</v>
      </c>
      <c r="K25" s="326">
        <f>SUM(K17:K24)</f>
        <v>3429.9250000000011</v>
      </c>
      <c r="L25" s="327">
        <f>SUM(L17:L24)</f>
        <v>19606</v>
      </c>
      <c r="M25" s="326">
        <f>SUM(M17:M24)</f>
        <v>882554.42000000016</v>
      </c>
      <c r="N25" s="327">
        <f>SUM(N17:N24)</f>
        <v>1</v>
      </c>
      <c r="O25" s="328">
        <f>SUM(O17:O24)</f>
        <v>45.014506783637664</v>
      </c>
    </row>
    <row r="26" spans="2:35" x14ac:dyDescent="0.3">
      <c r="V26" s="372"/>
      <c r="X26" s="372"/>
    </row>
    <row r="27" spans="2:35" ht="15" thickBot="1" x14ac:dyDescent="0.35">
      <c r="V27" s="372"/>
      <c r="W27" s="90"/>
      <c r="X27" s="373"/>
      <c r="Y27" s="90"/>
      <c r="Z27" s="90"/>
    </row>
    <row r="28" spans="2:35" ht="33.6" x14ac:dyDescent="0.4">
      <c r="B28" s="334" t="s">
        <v>568</v>
      </c>
      <c r="C28" s="346">
        <v>255</v>
      </c>
      <c r="V28" s="372"/>
      <c r="W28" s="90"/>
      <c r="X28" s="373"/>
      <c r="Y28" s="90"/>
      <c r="Z28" s="90"/>
    </row>
    <row r="29" spans="2:35" ht="17.399999999999999" thickBot="1" x14ac:dyDescent="0.45">
      <c r="B29" s="335" t="s">
        <v>569</v>
      </c>
      <c r="C29" s="347">
        <v>538</v>
      </c>
    </row>
  </sheetData>
  <mergeCells count="22">
    <mergeCell ref="U3:Y3"/>
    <mergeCell ref="U23:AC23"/>
    <mergeCell ref="B2:O2"/>
    <mergeCell ref="E4:F4"/>
    <mergeCell ref="G4:H4"/>
    <mergeCell ref="K4:L4"/>
    <mergeCell ref="N4:O4"/>
    <mergeCell ref="N5:O5"/>
    <mergeCell ref="N6:O6"/>
    <mergeCell ref="AB14:AC14"/>
    <mergeCell ref="U12:AI12"/>
    <mergeCell ref="W4:X4"/>
    <mergeCell ref="W5:X5"/>
    <mergeCell ref="W6:X6"/>
    <mergeCell ref="AG14:AH14"/>
    <mergeCell ref="AD14:AF14"/>
    <mergeCell ref="U13:AI13"/>
    <mergeCell ref="B8:O8"/>
    <mergeCell ref="B14:G14"/>
    <mergeCell ref="J14:O14"/>
    <mergeCell ref="V14:X14"/>
    <mergeCell ref="Y14:AA1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68293-5580-4769-BB7D-322AF3A8E795}">
  <sheetPr filterMode="1"/>
  <dimension ref="A1:V54"/>
  <sheetViews>
    <sheetView showGridLines="0" topLeftCell="B29" zoomScale="89" workbookViewId="0">
      <selection activeCell="I43" sqref="I43"/>
    </sheetView>
  </sheetViews>
  <sheetFormatPr baseColWidth="10" defaultColWidth="11.44140625" defaultRowHeight="14.4" x14ac:dyDescent="0.3"/>
  <cols>
    <col min="1" max="1" width="18" customWidth="1"/>
    <col min="2" max="2" width="57.6640625" customWidth="1"/>
    <col min="3" max="3" width="16.6640625" hidden="1" customWidth="1"/>
    <col min="4" max="4" width="17.6640625" hidden="1" customWidth="1"/>
    <col min="5" max="5" width="17" hidden="1" customWidth="1"/>
    <col min="6" max="6" width="30.33203125" hidden="1" customWidth="1"/>
    <col min="7" max="7" width="32.6640625" hidden="1" customWidth="1"/>
    <col min="8" max="8" width="11.109375" hidden="1" customWidth="1"/>
    <col min="9" max="9" width="11.109375" customWidth="1"/>
    <col min="10" max="10" width="8.109375" customWidth="1"/>
    <col min="12" max="12" width="12.6640625" bestFit="1" customWidth="1"/>
    <col min="20" max="20" width="13.33203125" bestFit="1" customWidth="1"/>
  </cols>
  <sheetData>
    <row r="1" spans="1:21" ht="16.8" x14ac:dyDescent="0.4">
      <c r="A1" s="405" t="s">
        <v>0</v>
      </c>
      <c r="B1" s="406"/>
      <c r="C1" s="406"/>
      <c r="D1" s="406"/>
      <c r="E1" s="406"/>
      <c r="F1" s="406"/>
      <c r="G1" s="406"/>
      <c r="H1" s="407"/>
      <c r="I1" s="95"/>
      <c r="J1" s="95"/>
    </row>
    <row r="2" spans="1:21" x14ac:dyDescent="0.3">
      <c r="A2" s="36" t="s">
        <v>1</v>
      </c>
      <c r="B2" s="30" t="s">
        <v>2</v>
      </c>
      <c r="C2" s="31"/>
      <c r="D2" s="31"/>
      <c r="E2" s="31"/>
      <c r="F2" s="31"/>
      <c r="G2" s="31"/>
      <c r="H2" s="32"/>
      <c r="I2" s="24"/>
      <c r="J2" s="24"/>
    </row>
    <row r="3" spans="1:21" x14ac:dyDescent="0.3">
      <c r="A3" s="37" t="s">
        <v>3</v>
      </c>
      <c r="B3" s="33" t="s">
        <v>4</v>
      </c>
      <c r="C3" s="26"/>
      <c r="D3" s="26"/>
      <c r="E3" s="26"/>
      <c r="F3" s="26"/>
      <c r="G3" s="26"/>
      <c r="H3" s="27"/>
      <c r="I3" s="26"/>
      <c r="J3" s="26"/>
    </row>
    <row r="4" spans="1:21" x14ac:dyDescent="0.3">
      <c r="A4" s="38" t="s">
        <v>5</v>
      </c>
      <c r="B4" s="34" t="s">
        <v>6</v>
      </c>
      <c r="C4" s="24"/>
      <c r="D4" s="24"/>
      <c r="E4" s="24"/>
      <c r="F4" s="24"/>
      <c r="G4" s="24"/>
      <c r="H4" s="25"/>
      <c r="I4" s="24"/>
      <c r="J4" s="24"/>
    </row>
    <row r="5" spans="1:21" x14ac:dyDescent="0.3">
      <c r="A5" s="37" t="s">
        <v>7</v>
      </c>
      <c r="B5" s="33" t="s">
        <v>8</v>
      </c>
      <c r="C5" s="26"/>
      <c r="D5" s="26"/>
      <c r="E5" s="26"/>
      <c r="F5" s="26"/>
      <c r="G5" s="26"/>
      <c r="H5" s="27"/>
      <c r="I5" s="26"/>
      <c r="J5" s="26"/>
    </row>
    <row r="6" spans="1:21" ht="33" customHeight="1" x14ac:dyDescent="0.3">
      <c r="A6" s="38" t="s">
        <v>9</v>
      </c>
      <c r="B6" s="410" t="s">
        <v>10</v>
      </c>
      <c r="C6" s="411"/>
      <c r="D6" s="411"/>
      <c r="E6" s="411"/>
      <c r="F6" s="411"/>
      <c r="G6" s="411"/>
      <c r="H6" s="412"/>
      <c r="I6" s="76"/>
      <c r="J6" s="76"/>
    </row>
    <row r="7" spans="1:21" ht="21.6" x14ac:dyDescent="0.3">
      <c r="A7" s="37" t="s">
        <v>11</v>
      </c>
      <c r="B7" s="33" t="s">
        <v>12</v>
      </c>
      <c r="C7" s="26"/>
      <c r="D7" s="26"/>
      <c r="E7" s="26"/>
      <c r="F7" s="26"/>
      <c r="G7" s="26"/>
      <c r="H7" s="27"/>
      <c r="I7" s="26"/>
      <c r="J7" s="26"/>
    </row>
    <row r="8" spans="1:21" x14ac:dyDescent="0.3">
      <c r="A8" s="38" t="s">
        <v>13</v>
      </c>
      <c r="B8" s="34" t="s">
        <v>14</v>
      </c>
      <c r="C8" s="24"/>
      <c r="D8" s="24"/>
      <c r="E8" s="24"/>
      <c r="F8" s="24"/>
      <c r="G8" s="24"/>
      <c r="H8" s="25"/>
      <c r="I8" s="24"/>
      <c r="J8" s="24"/>
    </row>
    <row r="9" spans="1:21" x14ac:dyDescent="0.3">
      <c r="A9" s="37" t="s">
        <v>15</v>
      </c>
      <c r="B9" s="33" t="s">
        <v>16</v>
      </c>
      <c r="C9" s="26"/>
      <c r="D9" s="26"/>
      <c r="E9" s="26"/>
      <c r="F9" s="26"/>
      <c r="G9" s="26"/>
      <c r="H9" s="27"/>
      <c r="I9" s="26"/>
      <c r="J9" s="26"/>
    </row>
    <row r="10" spans="1:21" x14ac:dyDescent="0.3">
      <c r="A10" s="38" t="s">
        <v>17</v>
      </c>
      <c r="B10" s="410" t="s">
        <v>18</v>
      </c>
      <c r="C10" s="411"/>
      <c r="D10" s="411"/>
      <c r="E10" s="411"/>
      <c r="F10" s="411"/>
      <c r="G10" s="411"/>
      <c r="H10" s="412"/>
      <c r="I10" s="76"/>
      <c r="J10" s="76"/>
    </row>
    <row r="11" spans="1:21" x14ac:dyDescent="0.3">
      <c r="A11" s="37" t="s">
        <v>19</v>
      </c>
      <c r="B11" s="33" t="s">
        <v>20</v>
      </c>
      <c r="C11" s="151"/>
      <c r="D11" s="151"/>
      <c r="E11" s="151"/>
      <c r="F11" s="151"/>
      <c r="G11" s="151"/>
      <c r="H11" s="165"/>
      <c r="I11" s="96"/>
      <c r="J11" s="96"/>
    </row>
    <row r="12" spans="1:21" ht="57" customHeight="1" thickBot="1" x14ac:dyDescent="0.45">
      <c r="A12" s="415" t="s">
        <v>21</v>
      </c>
      <c r="B12" s="416"/>
      <c r="C12" s="416"/>
      <c r="D12" s="416"/>
      <c r="E12" s="416"/>
      <c r="F12" s="416"/>
      <c r="G12" s="416"/>
      <c r="H12" s="417"/>
      <c r="I12" s="159"/>
      <c r="J12" s="98"/>
      <c r="K12" s="403" t="s">
        <v>22</v>
      </c>
      <c r="L12" s="404"/>
      <c r="M12" s="404" t="s">
        <v>23</v>
      </c>
      <c r="N12" s="404"/>
      <c r="O12" s="404" t="s">
        <v>24</v>
      </c>
      <c r="P12" s="404"/>
      <c r="Q12" s="404" t="s">
        <v>25</v>
      </c>
      <c r="R12" s="404"/>
      <c r="S12" s="153" t="s">
        <v>26</v>
      </c>
      <c r="T12" s="154" t="s">
        <v>27</v>
      </c>
      <c r="U12" s="22"/>
    </row>
    <row r="13" spans="1:21" ht="39.75" customHeight="1" thickBot="1" x14ac:dyDescent="0.35">
      <c r="A13" s="408" t="s">
        <v>28</v>
      </c>
      <c r="B13" s="409"/>
      <c r="C13" s="166" t="s">
        <v>29</v>
      </c>
      <c r="D13" s="167" t="s">
        <v>17</v>
      </c>
      <c r="E13" s="166" t="s">
        <v>30</v>
      </c>
      <c r="F13" s="166" t="s">
        <v>31</v>
      </c>
      <c r="G13" s="166" t="s">
        <v>32</v>
      </c>
      <c r="H13" s="166" t="s">
        <v>33</v>
      </c>
      <c r="I13" s="155" t="s">
        <v>34</v>
      </c>
      <c r="J13" s="99"/>
      <c r="K13" s="105" t="s">
        <v>35</v>
      </c>
      <c r="L13" s="100" t="s">
        <v>36</v>
      </c>
      <c r="M13" s="105" t="s">
        <v>35</v>
      </c>
      <c r="N13" s="100" t="s">
        <v>36</v>
      </c>
      <c r="O13" s="152" t="s">
        <v>37</v>
      </c>
      <c r="P13" s="100" t="s">
        <v>36</v>
      </c>
      <c r="Q13" s="105" t="s">
        <v>35</v>
      </c>
      <c r="R13" s="101" t="s">
        <v>38</v>
      </c>
      <c r="S13" s="100" t="s">
        <v>39</v>
      </c>
      <c r="T13" s="101"/>
    </row>
    <row r="14" spans="1:21" ht="54" hidden="1" x14ac:dyDescent="0.3">
      <c r="A14" s="413" t="s">
        <v>40</v>
      </c>
      <c r="B14" s="414"/>
      <c r="C14" s="11" t="s">
        <v>41</v>
      </c>
      <c r="D14" s="12" t="s">
        <v>42</v>
      </c>
      <c r="E14" s="13" t="s">
        <v>43</v>
      </c>
      <c r="F14" s="11" t="s">
        <v>44</v>
      </c>
      <c r="G14" s="45" t="s">
        <v>45</v>
      </c>
      <c r="H14" s="156" t="s">
        <v>46</v>
      </c>
      <c r="I14" s="180">
        <f>T14</f>
        <v>0</v>
      </c>
      <c r="J14" s="14"/>
      <c r="K14" s="163">
        <v>0</v>
      </c>
      <c r="L14" s="57">
        <f>K14*83.01</f>
        <v>0</v>
      </c>
      <c r="M14" s="56">
        <v>0</v>
      </c>
      <c r="N14" s="57">
        <f>M14*53.13</f>
        <v>0</v>
      </c>
      <c r="O14" s="160">
        <v>0</v>
      </c>
      <c r="P14" s="53">
        <f>O14*1</f>
        <v>0</v>
      </c>
      <c r="Q14" s="56">
        <v>0</v>
      </c>
      <c r="R14" s="53">
        <f>Q14*6.09</f>
        <v>0</v>
      </c>
      <c r="S14" s="56">
        <v>0</v>
      </c>
      <c r="T14" s="164">
        <f>L14+N14+P14+R14</f>
        <v>0</v>
      </c>
    </row>
    <row r="15" spans="1:21" ht="54" hidden="1" x14ac:dyDescent="0.3">
      <c r="A15" s="395" t="s">
        <v>47</v>
      </c>
      <c r="B15" s="396"/>
      <c r="C15" s="169" t="s">
        <v>48</v>
      </c>
      <c r="D15" s="170" t="s">
        <v>42</v>
      </c>
      <c r="E15" s="171" t="s">
        <v>43</v>
      </c>
      <c r="F15" s="169" t="s">
        <v>44</v>
      </c>
      <c r="G15" s="118" t="s">
        <v>45</v>
      </c>
      <c r="H15" s="172" t="s">
        <v>46</v>
      </c>
      <c r="I15" s="181">
        <f t="shared" ref="I15:I41" si="0">T15</f>
        <v>0</v>
      </c>
      <c r="J15" s="14"/>
      <c r="K15" s="174">
        <v>0</v>
      </c>
      <c r="L15" s="175">
        <f t="shared" ref="L15:L42" si="1">K15*83.01</f>
        <v>0</v>
      </c>
      <c r="M15" s="176">
        <v>0</v>
      </c>
      <c r="N15" s="175">
        <f t="shared" ref="N15:N42" si="2">M15*53.13</f>
        <v>0</v>
      </c>
      <c r="O15" s="177">
        <v>0</v>
      </c>
      <c r="P15" s="178">
        <f t="shared" ref="P15:P42" si="3">O15*1</f>
        <v>0</v>
      </c>
      <c r="Q15" s="176">
        <v>0</v>
      </c>
      <c r="R15" s="178">
        <f t="shared" ref="R15:R42" si="4">Q15*6.09</f>
        <v>0</v>
      </c>
      <c r="S15" s="176">
        <v>0</v>
      </c>
      <c r="T15" s="179">
        <f t="shared" ref="T15:T42" si="5">L15+N15+P15+R15</f>
        <v>0</v>
      </c>
    </row>
    <row r="16" spans="1:21" ht="34.5" hidden="1" customHeight="1" x14ac:dyDescent="0.3">
      <c r="A16" s="393" t="s">
        <v>49</v>
      </c>
      <c r="B16" s="394"/>
      <c r="C16" s="11" t="s">
        <v>50</v>
      </c>
      <c r="D16" s="12" t="s">
        <v>42</v>
      </c>
      <c r="E16" s="13" t="s">
        <v>43</v>
      </c>
      <c r="F16" s="11" t="s">
        <v>44</v>
      </c>
      <c r="G16" s="45" t="s">
        <v>45</v>
      </c>
      <c r="H16" s="156" t="s">
        <v>46</v>
      </c>
      <c r="I16" s="180">
        <f t="shared" si="0"/>
        <v>0</v>
      </c>
      <c r="J16" s="14"/>
      <c r="K16" s="163">
        <v>0</v>
      </c>
      <c r="L16" s="57">
        <f t="shared" si="1"/>
        <v>0</v>
      </c>
      <c r="M16" s="56">
        <v>0</v>
      </c>
      <c r="N16" s="57">
        <f t="shared" si="2"/>
        <v>0</v>
      </c>
      <c r="O16" s="160">
        <v>0</v>
      </c>
      <c r="P16" s="53">
        <f t="shared" si="3"/>
        <v>0</v>
      </c>
      <c r="Q16" s="56">
        <v>0</v>
      </c>
      <c r="R16" s="53">
        <f t="shared" si="4"/>
        <v>0</v>
      </c>
      <c r="S16" s="56">
        <v>0</v>
      </c>
      <c r="T16" s="164">
        <f t="shared" si="5"/>
        <v>0</v>
      </c>
    </row>
    <row r="17" spans="1:22" ht="32.25" customHeight="1" x14ac:dyDescent="0.3">
      <c r="A17" s="395" t="s">
        <v>51</v>
      </c>
      <c r="B17" s="396"/>
      <c r="C17" s="169" t="s">
        <v>52</v>
      </c>
      <c r="D17" s="170" t="s">
        <v>53</v>
      </c>
      <c r="E17" s="171" t="s">
        <v>54</v>
      </c>
      <c r="F17" s="169" t="s">
        <v>54</v>
      </c>
      <c r="G17" s="118" t="s">
        <v>54</v>
      </c>
      <c r="H17" s="172" t="s">
        <v>55</v>
      </c>
      <c r="I17" s="181">
        <f t="shared" si="0"/>
        <v>59.22</v>
      </c>
      <c r="J17" s="14"/>
      <c r="K17" s="174">
        <v>0</v>
      </c>
      <c r="L17" s="175">
        <f t="shared" si="1"/>
        <v>0</v>
      </c>
      <c r="M17" s="176">
        <v>1</v>
      </c>
      <c r="N17" s="175">
        <f t="shared" si="2"/>
        <v>53.13</v>
      </c>
      <c r="O17" s="177">
        <v>0</v>
      </c>
      <c r="P17" s="178">
        <f t="shared" si="3"/>
        <v>0</v>
      </c>
      <c r="Q17" s="176">
        <v>1</v>
      </c>
      <c r="R17" s="178">
        <f t="shared" si="4"/>
        <v>6.09</v>
      </c>
      <c r="S17" s="176">
        <v>0</v>
      </c>
      <c r="T17" s="179">
        <f t="shared" si="5"/>
        <v>59.22</v>
      </c>
    </row>
    <row r="18" spans="1:22" ht="48.75" hidden="1" customHeight="1" x14ac:dyDescent="0.3">
      <c r="A18" s="393" t="s">
        <v>56</v>
      </c>
      <c r="B18" s="394"/>
      <c r="C18" s="11" t="s">
        <v>508</v>
      </c>
      <c r="D18" s="12" t="s">
        <v>58</v>
      </c>
      <c r="E18" s="13" t="s">
        <v>59</v>
      </c>
      <c r="F18" s="11" t="s">
        <v>44</v>
      </c>
      <c r="G18" s="45" t="s">
        <v>45</v>
      </c>
      <c r="H18" s="156" t="s">
        <v>46</v>
      </c>
      <c r="I18" s="180">
        <f t="shared" si="0"/>
        <v>0</v>
      </c>
      <c r="J18" s="14"/>
      <c r="K18" s="163">
        <v>0</v>
      </c>
      <c r="L18" s="57">
        <f t="shared" si="1"/>
        <v>0</v>
      </c>
      <c r="M18" s="56">
        <v>0</v>
      </c>
      <c r="N18" s="57">
        <f t="shared" si="2"/>
        <v>0</v>
      </c>
      <c r="O18" s="160">
        <v>0</v>
      </c>
      <c r="P18" s="53">
        <f t="shared" si="3"/>
        <v>0</v>
      </c>
      <c r="Q18" s="56">
        <v>0</v>
      </c>
      <c r="R18" s="53">
        <f t="shared" si="4"/>
        <v>0</v>
      </c>
      <c r="S18" s="56">
        <v>0</v>
      </c>
      <c r="T18" s="164">
        <f t="shared" si="5"/>
        <v>0</v>
      </c>
    </row>
    <row r="19" spans="1:22" ht="69" customHeight="1" x14ac:dyDescent="0.3">
      <c r="A19" s="397" t="s">
        <v>60</v>
      </c>
      <c r="B19" s="398"/>
      <c r="C19" s="169" t="s">
        <v>507</v>
      </c>
      <c r="D19" s="170" t="s">
        <v>62</v>
      </c>
      <c r="E19" s="171" t="s">
        <v>63</v>
      </c>
      <c r="F19" s="169" t="s">
        <v>44</v>
      </c>
      <c r="G19" s="45" t="s">
        <v>500</v>
      </c>
      <c r="H19" s="172" t="s">
        <v>46</v>
      </c>
      <c r="I19" s="181">
        <f t="shared" si="0"/>
        <v>59.22</v>
      </c>
      <c r="J19" s="97"/>
      <c r="K19" s="174">
        <v>0</v>
      </c>
      <c r="L19" s="175">
        <f t="shared" si="1"/>
        <v>0</v>
      </c>
      <c r="M19" s="176">
        <v>1</v>
      </c>
      <c r="N19" s="175">
        <f>M19*53.13</f>
        <v>53.13</v>
      </c>
      <c r="O19" s="177">
        <v>0</v>
      </c>
      <c r="P19" s="178">
        <f t="shared" si="3"/>
        <v>0</v>
      </c>
      <c r="Q19" s="176">
        <v>1</v>
      </c>
      <c r="R19" s="178">
        <f t="shared" si="4"/>
        <v>6.09</v>
      </c>
      <c r="S19" s="176">
        <v>0</v>
      </c>
      <c r="T19" s="179">
        <f t="shared" si="5"/>
        <v>59.22</v>
      </c>
    </row>
    <row r="20" spans="1:22" ht="63.75" hidden="1" customHeight="1" x14ac:dyDescent="0.3">
      <c r="A20" s="393" t="s">
        <v>501</v>
      </c>
      <c r="B20" s="394"/>
      <c r="C20" s="11" t="s">
        <v>509</v>
      </c>
      <c r="D20" s="12" t="s">
        <v>64</v>
      </c>
      <c r="E20" s="13" t="s">
        <v>65</v>
      </c>
      <c r="F20" s="11" t="s">
        <v>44</v>
      </c>
      <c r="G20" s="45" t="s">
        <v>502</v>
      </c>
      <c r="H20" s="156" t="s">
        <v>46</v>
      </c>
      <c r="I20" s="180">
        <f t="shared" si="0"/>
        <v>0</v>
      </c>
      <c r="J20" s="97"/>
      <c r="K20" s="163">
        <v>0</v>
      </c>
      <c r="L20" s="57">
        <f t="shared" si="1"/>
        <v>0</v>
      </c>
      <c r="M20" s="56">
        <v>0</v>
      </c>
      <c r="N20" s="57">
        <f t="shared" si="2"/>
        <v>0</v>
      </c>
      <c r="O20" s="160">
        <v>0</v>
      </c>
      <c r="P20" s="53">
        <f t="shared" si="3"/>
        <v>0</v>
      </c>
      <c r="Q20" s="56">
        <v>0</v>
      </c>
      <c r="R20" s="53">
        <f t="shared" si="4"/>
        <v>0</v>
      </c>
      <c r="S20" s="56">
        <v>0</v>
      </c>
      <c r="T20" s="164">
        <f t="shared" si="5"/>
        <v>0</v>
      </c>
    </row>
    <row r="21" spans="1:22" ht="63.75" customHeight="1" x14ac:dyDescent="0.3">
      <c r="A21" s="397" t="s">
        <v>503</v>
      </c>
      <c r="B21" s="398"/>
      <c r="C21" s="169" t="s">
        <v>504</v>
      </c>
      <c r="D21" s="170" t="s">
        <v>505</v>
      </c>
      <c r="E21" s="171" t="s">
        <v>59</v>
      </c>
      <c r="F21" s="169" t="s">
        <v>54</v>
      </c>
      <c r="G21" s="118" t="s">
        <v>54</v>
      </c>
      <c r="H21" s="172" t="s">
        <v>55</v>
      </c>
      <c r="I21" s="181">
        <f t="shared" si="0"/>
        <v>296.91000000000003</v>
      </c>
      <c r="J21" s="97"/>
      <c r="K21" s="174">
        <v>3</v>
      </c>
      <c r="L21" s="175">
        <f t="shared" si="1"/>
        <v>249.03000000000003</v>
      </c>
      <c r="M21" s="176">
        <v>0.5</v>
      </c>
      <c r="N21" s="175">
        <f t="shared" si="2"/>
        <v>26.565000000000001</v>
      </c>
      <c r="O21" s="177">
        <v>0</v>
      </c>
      <c r="P21" s="178">
        <f t="shared" si="3"/>
        <v>0</v>
      </c>
      <c r="Q21" s="176">
        <v>3.5</v>
      </c>
      <c r="R21" s="178">
        <f t="shared" si="4"/>
        <v>21.314999999999998</v>
      </c>
      <c r="S21" s="176">
        <v>0</v>
      </c>
      <c r="T21" s="179">
        <f t="shared" si="5"/>
        <v>296.91000000000003</v>
      </c>
    </row>
    <row r="22" spans="1:22" ht="34.5" hidden="1" customHeight="1" x14ac:dyDescent="0.3">
      <c r="A22" s="393" t="s">
        <v>67</v>
      </c>
      <c r="B22" s="394"/>
      <c r="C22" s="11" t="s">
        <v>510</v>
      </c>
      <c r="D22" s="12" t="s">
        <v>68</v>
      </c>
      <c r="E22" s="13" t="s">
        <v>69</v>
      </c>
      <c r="F22" s="11" t="s">
        <v>44</v>
      </c>
      <c r="G22" s="45" t="s">
        <v>506</v>
      </c>
      <c r="H22" s="156" t="s">
        <v>46</v>
      </c>
      <c r="I22" s="180">
        <f t="shared" si="0"/>
        <v>0</v>
      </c>
      <c r="J22" s="14"/>
      <c r="K22" s="163">
        <v>0</v>
      </c>
      <c r="L22" s="57">
        <f t="shared" si="1"/>
        <v>0</v>
      </c>
      <c r="M22" s="56">
        <v>0</v>
      </c>
      <c r="N22" s="57">
        <f t="shared" si="2"/>
        <v>0</v>
      </c>
      <c r="O22" s="160">
        <v>0</v>
      </c>
      <c r="P22" s="53">
        <f t="shared" si="3"/>
        <v>0</v>
      </c>
      <c r="Q22" s="56">
        <v>0</v>
      </c>
      <c r="R22" s="53">
        <f t="shared" si="4"/>
        <v>0</v>
      </c>
      <c r="S22" s="56">
        <v>0</v>
      </c>
      <c r="T22" s="164">
        <f t="shared" si="5"/>
        <v>0</v>
      </c>
    </row>
    <row r="23" spans="1:22" ht="54.75" customHeight="1" x14ac:dyDescent="0.3">
      <c r="A23" s="397" t="s">
        <v>70</v>
      </c>
      <c r="B23" s="398"/>
      <c r="C23" s="169" t="s">
        <v>511</v>
      </c>
      <c r="D23" s="170" t="s">
        <v>71</v>
      </c>
      <c r="E23" s="171" t="s">
        <v>72</v>
      </c>
      <c r="F23" s="169" t="s">
        <v>54</v>
      </c>
      <c r="G23" s="118" t="s">
        <v>54</v>
      </c>
      <c r="H23" s="172" t="s">
        <v>55</v>
      </c>
      <c r="I23" s="181">
        <f t="shared" si="0"/>
        <v>118.44</v>
      </c>
      <c r="J23" s="97"/>
      <c r="K23" s="174">
        <v>0</v>
      </c>
      <c r="L23" s="175">
        <f t="shared" si="1"/>
        <v>0</v>
      </c>
      <c r="M23" s="176">
        <v>2</v>
      </c>
      <c r="N23" s="175">
        <f t="shared" si="2"/>
        <v>106.26</v>
      </c>
      <c r="O23" s="177">
        <v>0</v>
      </c>
      <c r="P23" s="178">
        <f t="shared" si="3"/>
        <v>0</v>
      </c>
      <c r="Q23" s="176">
        <v>2</v>
      </c>
      <c r="R23" s="178">
        <f t="shared" si="4"/>
        <v>12.18</v>
      </c>
      <c r="S23" s="176">
        <v>0</v>
      </c>
      <c r="T23" s="179">
        <f t="shared" si="5"/>
        <v>118.44</v>
      </c>
    </row>
    <row r="24" spans="1:22" ht="28.5" hidden="1" customHeight="1" x14ac:dyDescent="0.3">
      <c r="A24" s="393" t="s">
        <v>73</v>
      </c>
      <c r="B24" s="394"/>
      <c r="C24" s="11" t="s">
        <v>512</v>
      </c>
      <c r="D24" s="12" t="s">
        <v>54</v>
      </c>
      <c r="E24" s="13" t="s">
        <v>54</v>
      </c>
      <c r="F24" s="11" t="s">
        <v>54</v>
      </c>
      <c r="G24" s="45" t="s">
        <v>54</v>
      </c>
      <c r="H24" s="156" t="s">
        <v>54</v>
      </c>
      <c r="I24" s="180">
        <f t="shared" si="0"/>
        <v>0</v>
      </c>
      <c r="J24" s="14"/>
      <c r="K24" s="163">
        <v>0</v>
      </c>
      <c r="L24" s="57">
        <f t="shared" si="1"/>
        <v>0</v>
      </c>
      <c r="M24" s="56">
        <v>0</v>
      </c>
      <c r="N24" s="57">
        <f t="shared" si="2"/>
        <v>0</v>
      </c>
      <c r="O24" s="160">
        <v>0</v>
      </c>
      <c r="P24" s="53">
        <f t="shared" si="3"/>
        <v>0</v>
      </c>
      <c r="Q24" s="56">
        <v>0</v>
      </c>
      <c r="R24" s="53">
        <f t="shared" si="4"/>
        <v>0</v>
      </c>
      <c r="S24" s="56">
        <v>0</v>
      </c>
      <c r="T24" s="164">
        <f t="shared" si="5"/>
        <v>0</v>
      </c>
    </row>
    <row r="25" spans="1:22" ht="63.75" customHeight="1" x14ac:dyDescent="0.3">
      <c r="A25" s="395" t="s">
        <v>74</v>
      </c>
      <c r="B25" s="396"/>
      <c r="C25" s="169" t="s">
        <v>513</v>
      </c>
      <c r="D25" s="170" t="s">
        <v>64</v>
      </c>
      <c r="E25" s="171" t="s">
        <v>69</v>
      </c>
      <c r="F25" s="169" t="s">
        <v>44</v>
      </c>
      <c r="G25" s="118" t="s">
        <v>66</v>
      </c>
      <c r="H25" s="172" t="s">
        <v>55</v>
      </c>
      <c r="I25" s="181">
        <f t="shared" si="0"/>
        <v>60.22</v>
      </c>
      <c r="J25" s="97"/>
      <c r="K25" s="174">
        <v>0</v>
      </c>
      <c r="L25" s="175">
        <f t="shared" si="1"/>
        <v>0</v>
      </c>
      <c r="M25" s="176">
        <v>1</v>
      </c>
      <c r="N25" s="175">
        <f t="shared" si="2"/>
        <v>53.13</v>
      </c>
      <c r="O25" s="177">
        <v>1</v>
      </c>
      <c r="P25" s="178">
        <f t="shared" si="3"/>
        <v>1</v>
      </c>
      <c r="Q25" s="176">
        <v>1</v>
      </c>
      <c r="R25" s="178">
        <f t="shared" si="4"/>
        <v>6.09</v>
      </c>
      <c r="S25" s="176">
        <v>0</v>
      </c>
      <c r="T25" s="179">
        <f t="shared" si="5"/>
        <v>60.22</v>
      </c>
    </row>
    <row r="26" spans="1:22" ht="36.75" hidden="1" customHeight="1" x14ac:dyDescent="0.3">
      <c r="A26" s="393" t="s">
        <v>75</v>
      </c>
      <c r="B26" s="394"/>
      <c r="C26" s="11" t="s">
        <v>514</v>
      </c>
      <c r="D26" s="12" t="s">
        <v>54</v>
      </c>
      <c r="E26" s="13" t="s">
        <v>54</v>
      </c>
      <c r="F26" s="11" t="s">
        <v>54</v>
      </c>
      <c r="G26" s="45" t="s">
        <v>54</v>
      </c>
      <c r="H26" s="156" t="s">
        <v>54</v>
      </c>
      <c r="I26" s="180">
        <f t="shared" si="0"/>
        <v>0</v>
      </c>
      <c r="J26" s="97"/>
      <c r="K26" s="163">
        <v>0</v>
      </c>
      <c r="L26" s="57">
        <f t="shared" si="1"/>
        <v>0</v>
      </c>
      <c r="M26" s="56">
        <v>0</v>
      </c>
      <c r="N26" s="57">
        <f t="shared" si="2"/>
        <v>0</v>
      </c>
      <c r="O26" s="160">
        <v>0</v>
      </c>
      <c r="P26" s="53">
        <f t="shared" si="3"/>
        <v>0</v>
      </c>
      <c r="Q26" s="56">
        <v>0</v>
      </c>
      <c r="R26" s="53">
        <f t="shared" si="4"/>
        <v>0</v>
      </c>
      <c r="S26" s="56">
        <v>0</v>
      </c>
      <c r="T26" s="164">
        <f t="shared" si="5"/>
        <v>0</v>
      </c>
    </row>
    <row r="27" spans="1:22" ht="48.75" hidden="1" customHeight="1" x14ac:dyDescent="0.3">
      <c r="A27" s="395" t="s">
        <v>76</v>
      </c>
      <c r="B27" s="396"/>
      <c r="C27" s="169" t="s">
        <v>515</v>
      </c>
      <c r="D27" s="170" t="s">
        <v>77</v>
      </c>
      <c r="E27" s="171" t="s">
        <v>65</v>
      </c>
      <c r="F27" s="169" t="s">
        <v>44</v>
      </c>
      <c r="G27" s="118" t="s">
        <v>66</v>
      </c>
      <c r="H27" s="172" t="s">
        <v>46</v>
      </c>
      <c r="I27" s="181">
        <f t="shared" si="0"/>
        <v>0</v>
      </c>
      <c r="J27" s="14"/>
      <c r="K27" s="174">
        <v>0</v>
      </c>
      <c r="L27" s="175">
        <f t="shared" si="1"/>
        <v>0</v>
      </c>
      <c r="M27" s="176">
        <v>0</v>
      </c>
      <c r="N27" s="175">
        <f t="shared" si="2"/>
        <v>0</v>
      </c>
      <c r="O27" s="177">
        <v>0</v>
      </c>
      <c r="P27" s="178">
        <f t="shared" si="3"/>
        <v>0</v>
      </c>
      <c r="Q27" s="176">
        <v>0</v>
      </c>
      <c r="R27" s="178">
        <f t="shared" si="4"/>
        <v>0</v>
      </c>
      <c r="S27" s="176">
        <v>0</v>
      </c>
      <c r="T27" s="179">
        <f t="shared" si="5"/>
        <v>0</v>
      </c>
    </row>
    <row r="28" spans="1:22" s="3" customFormat="1" ht="48.75" hidden="1" customHeight="1" x14ac:dyDescent="0.3">
      <c r="A28" s="393" t="s">
        <v>78</v>
      </c>
      <c r="B28" s="394"/>
      <c r="C28" s="11" t="s">
        <v>516</v>
      </c>
      <c r="D28" s="12" t="s">
        <v>79</v>
      </c>
      <c r="E28" s="13" t="s">
        <v>69</v>
      </c>
      <c r="F28" s="11" t="s">
        <v>44</v>
      </c>
      <c r="G28" s="45" t="s">
        <v>570</v>
      </c>
      <c r="H28" s="156" t="s">
        <v>46</v>
      </c>
      <c r="I28" s="180">
        <f t="shared" si="0"/>
        <v>0</v>
      </c>
      <c r="J28" s="14"/>
      <c r="K28" s="163">
        <v>0</v>
      </c>
      <c r="L28" s="57">
        <f t="shared" si="1"/>
        <v>0</v>
      </c>
      <c r="M28" s="56">
        <v>0</v>
      </c>
      <c r="N28" s="57">
        <f t="shared" si="2"/>
        <v>0</v>
      </c>
      <c r="O28" s="160">
        <v>0</v>
      </c>
      <c r="P28" s="53">
        <f t="shared" si="3"/>
        <v>0</v>
      </c>
      <c r="Q28" s="56">
        <v>0</v>
      </c>
      <c r="R28" s="53">
        <f t="shared" si="4"/>
        <v>0</v>
      </c>
      <c r="S28" s="56">
        <v>0</v>
      </c>
      <c r="T28" s="164">
        <f t="shared" si="5"/>
        <v>0</v>
      </c>
      <c r="U28"/>
      <c r="V28"/>
    </row>
    <row r="29" spans="1:22" s="3" customFormat="1" ht="29.25" customHeight="1" x14ac:dyDescent="0.3">
      <c r="A29" s="395" t="s">
        <v>80</v>
      </c>
      <c r="B29" s="396"/>
      <c r="C29" s="169" t="s">
        <v>517</v>
      </c>
      <c r="D29" s="170" t="s">
        <v>81</v>
      </c>
      <c r="E29" s="171" t="s">
        <v>82</v>
      </c>
      <c r="F29" s="169" t="s">
        <v>54</v>
      </c>
      <c r="G29" s="118" t="s">
        <v>54</v>
      </c>
      <c r="H29" s="172" t="s">
        <v>55</v>
      </c>
      <c r="I29" s="181">
        <f t="shared" si="0"/>
        <v>89.100000000000009</v>
      </c>
      <c r="J29" s="14"/>
      <c r="K29" s="174">
        <v>1</v>
      </c>
      <c r="L29" s="175">
        <f t="shared" si="1"/>
        <v>83.01</v>
      </c>
      <c r="M29" s="176">
        <v>0</v>
      </c>
      <c r="N29" s="175">
        <f t="shared" si="2"/>
        <v>0</v>
      </c>
      <c r="O29" s="177">
        <v>0</v>
      </c>
      <c r="P29" s="178">
        <f t="shared" si="3"/>
        <v>0</v>
      </c>
      <c r="Q29" s="176">
        <v>1</v>
      </c>
      <c r="R29" s="178">
        <f t="shared" si="4"/>
        <v>6.09</v>
      </c>
      <c r="S29" s="176">
        <v>0</v>
      </c>
      <c r="T29" s="179">
        <f t="shared" si="5"/>
        <v>89.100000000000009</v>
      </c>
      <c r="U29"/>
      <c r="V29"/>
    </row>
    <row r="30" spans="1:22" s="3" customFormat="1" ht="28.5" hidden="1" customHeight="1" x14ac:dyDescent="0.3">
      <c r="A30" s="393" t="s">
        <v>83</v>
      </c>
      <c r="B30" s="394"/>
      <c r="C30" s="11" t="s">
        <v>518</v>
      </c>
      <c r="D30" s="12" t="s">
        <v>81</v>
      </c>
      <c r="E30" s="13" t="s">
        <v>571</v>
      </c>
      <c r="F30" s="11" t="s">
        <v>54</v>
      </c>
      <c r="G30" s="45" t="s">
        <v>54</v>
      </c>
      <c r="H30" s="156" t="s">
        <v>46</v>
      </c>
      <c r="I30" s="180">
        <f t="shared" si="0"/>
        <v>0</v>
      </c>
      <c r="J30" s="14"/>
      <c r="K30" s="163">
        <v>0</v>
      </c>
      <c r="L30" s="57">
        <f t="shared" si="1"/>
        <v>0</v>
      </c>
      <c r="M30" s="56">
        <v>0</v>
      </c>
      <c r="N30" s="57">
        <f t="shared" si="2"/>
        <v>0</v>
      </c>
      <c r="O30" s="160">
        <v>0</v>
      </c>
      <c r="P30" s="53">
        <f t="shared" si="3"/>
        <v>0</v>
      </c>
      <c r="Q30" s="56">
        <v>0</v>
      </c>
      <c r="R30" s="53">
        <f t="shared" si="4"/>
        <v>0</v>
      </c>
      <c r="S30" s="56">
        <v>0</v>
      </c>
      <c r="T30" s="164">
        <f t="shared" si="5"/>
        <v>0</v>
      </c>
      <c r="U30"/>
      <c r="V30"/>
    </row>
    <row r="31" spans="1:22" s="3" customFormat="1" ht="48.75" customHeight="1" x14ac:dyDescent="0.3">
      <c r="A31" s="397" t="s">
        <v>84</v>
      </c>
      <c r="B31" s="398"/>
      <c r="C31" s="169" t="s">
        <v>519</v>
      </c>
      <c r="D31" s="170" t="s">
        <v>85</v>
      </c>
      <c r="E31" s="171" t="s">
        <v>86</v>
      </c>
      <c r="F31" s="169" t="s">
        <v>54</v>
      </c>
      <c r="G31" s="118" t="s">
        <v>54</v>
      </c>
      <c r="H31" s="172" t="s">
        <v>55</v>
      </c>
      <c r="I31" s="181">
        <f t="shared" si="0"/>
        <v>207.81</v>
      </c>
      <c r="J31" s="14"/>
      <c r="K31" s="174">
        <v>2</v>
      </c>
      <c r="L31" s="175">
        <f t="shared" si="1"/>
        <v>166.02</v>
      </c>
      <c r="M31" s="176">
        <v>0.5</v>
      </c>
      <c r="N31" s="175">
        <f t="shared" si="2"/>
        <v>26.565000000000001</v>
      </c>
      <c r="O31" s="177">
        <v>0</v>
      </c>
      <c r="P31" s="178">
        <f t="shared" si="3"/>
        <v>0</v>
      </c>
      <c r="Q31" s="176">
        <v>2.5</v>
      </c>
      <c r="R31" s="178">
        <f t="shared" si="4"/>
        <v>15.225</v>
      </c>
      <c r="S31" s="176">
        <v>0</v>
      </c>
      <c r="T31" s="179">
        <f t="shared" si="5"/>
        <v>207.81</v>
      </c>
      <c r="U31"/>
      <c r="V31"/>
    </row>
    <row r="32" spans="1:22" s="3" customFormat="1" ht="29.25" customHeight="1" x14ac:dyDescent="0.3">
      <c r="A32" s="393" t="s">
        <v>88</v>
      </c>
      <c r="B32" s="394"/>
      <c r="C32" s="11" t="s">
        <v>89</v>
      </c>
      <c r="D32" s="12" t="s">
        <v>90</v>
      </c>
      <c r="E32" s="13" t="s">
        <v>65</v>
      </c>
      <c r="F32" s="11" t="s">
        <v>54</v>
      </c>
      <c r="G32" s="45" t="s">
        <v>54</v>
      </c>
      <c r="H32" s="156" t="s">
        <v>55</v>
      </c>
      <c r="I32" s="180">
        <f t="shared" si="0"/>
        <v>910.46</v>
      </c>
      <c r="J32" s="14"/>
      <c r="K32" s="163">
        <v>8</v>
      </c>
      <c r="L32" s="57">
        <f t="shared" si="1"/>
        <v>664.08</v>
      </c>
      <c r="M32" s="56">
        <v>3</v>
      </c>
      <c r="N32" s="57">
        <f t="shared" si="2"/>
        <v>159.39000000000001</v>
      </c>
      <c r="O32" s="160">
        <v>20</v>
      </c>
      <c r="P32" s="53">
        <f t="shared" si="3"/>
        <v>20</v>
      </c>
      <c r="Q32" s="56">
        <v>11</v>
      </c>
      <c r="R32" s="53">
        <f t="shared" si="4"/>
        <v>66.989999999999995</v>
      </c>
      <c r="S32" s="56">
        <v>0</v>
      </c>
      <c r="T32" s="164">
        <f t="shared" si="5"/>
        <v>910.46</v>
      </c>
      <c r="U32"/>
      <c r="V32"/>
    </row>
    <row r="33" spans="1:22" s="3" customFormat="1" ht="29.25" hidden="1" customHeight="1" x14ac:dyDescent="0.3">
      <c r="A33" s="397" t="s">
        <v>91</v>
      </c>
      <c r="B33" s="398"/>
      <c r="C33" s="169" t="s">
        <v>92</v>
      </c>
      <c r="D33" s="170" t="s">
        <v>90</v>
      </c>
      <c r="E33" s="171" t="s">
        <v>65</v>
      </c>
      <c r="F33" s="169" t="s">
        <v>54</v>
      </c>
      <c r="G33" s="118" t="s">
        <v>54</v>
      </c>
      <c r="H33" s="172" t="s">
        <v>54</v>
      </c>
      <c r="I33" s="181">
        <f t="shared" si="0"/>
        <v>0</v>
      </c>
      <c r="J33" s="14"/>
      <c r="K33" s="174">
        <v>0</v>
      </c>
      <c r="L33" s="175">
        <f t="shared" si="1"/>
        <v>0</v>
      </c>
      <c r="M33" s="176">
        <v>0</v>
      </c>
      <c r="N33" s="175">
        <f t="shared" si="2"/>
        <v>0</v>
      </c>
      <c r="O33" s="177">
        <v>0</v>
      </c>
      <c r="P33" s="178">
        <f t="shared" si="3"/>
        <v>0</v>
      </c>
      <c r="Q33" s="176">
        <v>0</v>
      </c>
      <c r="R33" s="178">
        <f t="shared" si="4"/>
        <v>0</v>
      </c>
      <c r="S33" s="176">
        <v>0</v>
      </c>
      <c r="T33" s="179">
        <f t="shared" si="5"/>
        <v>0</v>
      </c>
      <c r="U33"/>
      <c r="V33"/>
    </row>
    <row r="34" spans="1:22" s="3" customFormat="1" ht="32.4" hidden="1" x14ac:dyDescent="0.3">
      <c r="A34" s="393" t="s">
        <v>93</v>
      </c>
      <c r="B34" s="394"/>
      <c r="C34" s="11" t="s">
        <v>94</v>
      </c>
      <c r="D34" s="12" t="s">
        <v>90</v>
      </c>
      <c r="E34" s="13" t="s">
        <v>65</v>
      </c>
      <c r="F34" s="11" t="s">
        <v>54</v>
      </c>
      <c r="G34" s="45" t="s">
        <v>54</v>
      </c>
      <c r="H34" s="156" t="s">
        <v>54</v>
      </c>
      <c r="I34" s="180">
        <f t="shared" si="0"/>
        <v>0</v>
      </c>
      <c r="J34" s="14"/>
      <c r="K34" s="163">
        <v>0</v>
      </c>
      <c r="L34" s="57">
        <f t="shared" si="1"/>
        <v>0</v>
      </c>
      <c r="M34" s="56">
        <v>0</v>
      </c>
      <c r="N34" s="57">
        <f t="shared" si="2"/>
        <v>0</v>
      </c>
      <c r="O34" s="160">
        <v>0</v>
      </c>
      <c r="P34" s="53">
        <f t="shared" si="3"/>
        <v>0</v>
      </c>
      <c r="Q34" s="56">
        <v>0</v>
      </c>
      <c r="R34" s="53">
        <f t="shared" si="4"/>
        <v>0</v>
      </c>
      <c r="S34" s="56">
        <v>0</v>
      </c>
      <c r="T34" s="164">
        <f t="shared" si="5"/>
        <v>0</v>
      </c>
      <c r="U34"/>
      <c r="V34"/>
    </row>
    <row r="35" spans="1:22" s="3" customFormat="1" ht="29.25" hidden="1" customHeight="1" x14ac:dyDescent="0.3">
      <c r="A35" s="395" t="s">
        <v>95</v>
      </c>
      <c r="B35" s="396"/>
      <c r="C35" s="169" t="s">
        <v>96</v>
      </c>
      <c r="D35" s="170" t="s">
        <v>90</v>
      </c>
      <c r="E35" s="171" t="s">
        <v>65</v>
      </c>
      <c r="F35" s="169" t="s">
        <v>54</v>
      </c>
      <c r="G35" s="118" t="s">
        <v>54</v>
      </c>
      <c r="H35" s="172" t="s">
        <v>54</v>
      </c>
      <c r="I35" s="181">
        <f t="shared" si="0"/>
        <v>0</v>
      </c>
      <c r="J35" s="14"/>
      <c r="K35" s="174">
        <v>0</v>
      </c>
      <c r="L35" s="175">
        <f t="shared" si="1"/>
        <v>0</v>
      </c>
      <c r="M35" s="176">
        <v>0</v>
      </c>
      <c r="N35" s="175">
        <f t="shared" si="2"/>
        <v>0</v>
      </c>
      <c r="O35" s="177">
        <v>0</v>
      </c>
      <c r="P35" s="178">
        <f t="shared" si="3"/>
        <v>0</v>
      </c>
      <c r="Q35" s="176">
        <v>0</v>
      </c>
      <c r="R35" s="178">
        <f t="shared" si="4"/>
        <v>0</v>
      </c>
      <c r="S35" s="176">
        <v>0</v>
      </c>
      <c r="T35" s="179">
        <f t="shared" si="5"/>
        <v>0</v>
      </c>
      <c r="U35"/>
      <c r="V35"/>
    </row>
    <row r="36" spans="1:22" s="3" customFormat="1" ht="29.25" hidden="1" customHeight="1" x14ac:dyDescent="0.3">
      <c r="A36" s="393" t="s">
        <v>97</v>
      </c>
      <c r="B36" s="394"/>
      <c r="C36" s="11" t="s">
        <v>98</v>
      </c>
      <c r="D36" s="12" t="s">
        <v>90</v>
      </c>
      <c r="E36" s="13" t="s">
        <v>65</v>
      </c>
      <c r="F36" s="11" t="s">
        <v>54</v>
      </c>
      <c r="G36" s="45" t="s">
        <v>54</v>
      </c>
      <c r="H36" s="156" t="s">
        <v>54</v>
      </c>
      <c r="I36" s="180">
        <f t="shared" si="0"/>
        <v>0</v>
      </c>
      <c r="J36" s="14"/>
      <c r="K36" s="163">
        <v>0</v>
      </c>
      <c r="L36" s="57">
        <f t="shared" si="1"/>
        <v>0</v>
      </c>
      <c r="M36" s="56">
        <v>0</v>
      </c>
      <c r="N36" s="57">
        <f t="shared" si="2"/>
        <v>0</v>
      </c>
      <c r="O36" s="160">
        <v>0</v>
      </c>
      <c r="P36" s="53">
        <f t="shared" si="3"/>
        <v>0</v>
      </c>
      <c r="Q36" s="56">
        <v>0</v>
      </c>
      <c r="R36" s="53">
        <f t="shared" si="4"/>
        <v>0</v>
      </c>
      <c r="S36" s="56">
        <v>0</v>
      </c>
      <c r="T36" s="164">
        <f t="shared" si="5"/>
        <v>0</v>
      </c>
      <c r="U36"/>
      <c r="V36"/>
    </row>
    <row r="37" spans="1:22" s="3" customFormat="1" ht="32.4" hidden="1" x14ac:dyDescent="0.3">
      <c r="A37" s="395" t="s">
        <v>99</v>
      </c>
      <c r="B37" s="396"/>
      <c r="C37" s="169" t="s">
        <v>98</v>
      </c>
      <c r="D37" s="170" t="s">
        <v>90</v>
      </c>
      <c r="E37" s="171" t="s">
        <v>82</v>
      </c>
      <c r="F37" s="169" t="s">
        <v>54</v>
      </c>
      <c r="G37" s="118" t="s">
        <v>54</v>
      </c>
      <c r="H37" s="172" t="s">
        <v>54</v>
      </c>
      <c r="I37" s="181">
        <f t="shared" si="0"/>
        <v>0</v>
      </c>
      <c r="J37" s="14"/>
      <c r="K37" s="174">
        <v>0</v>
      </c>
      <c r="L37" s="175">
        <f t="shared" si="1"/>
        <v>0</v>
      </c>
      <c r="M37" s="176">
        <v>0</v>
      </c>
      <c r="N37" s="175">
        <f t="shared" si="2"/>
        <v>0</v>
      </c>
      <c r="O37" s="177">
        <v>0</v>
      </c>
      <c r="P37" s="178">
        <f t="shared" si="3"/>
        <v>0</v>
      </c>
      <c r="Q37" s="176">
        <v>0</v>
      </c>
      <c r="R37" s="178">
        <f t="shared" si="4"/>
        <v>0</v>
      </c>
      <c r="S37" s="176">
        <v>0</v>
      </c>
      <c r="T37" s="179">
        <f t="shared" si="5"/>
        <v>0</v>
      </c>
      <c r="U37"/>
      <c r="V37"/>
    </row>
    <row r="38" spans="1:22" s="3" customFormat="1" ht="51" hidden="1" customHeight="1" x14ac:dyDescent="0.3">
      <c r="A38" s="393" t="s">
        <v>100</v>
      </c>
      <c r="B38" s="394"/>
      <c r="C38" s="11" t="s">
        <v>520</v>
      </c>
      <c r="D38" s="12" t="s">
        <v>521</v>
      </c>
      <c r="E38" s="13" t="s">
        <v>69</v>
      </c>
      <c r="F38" s="11" t="s">
        <v>44</v>
      </c>
      <c r="G38" s="45" t="s">
        <v>54</v>
      </c>
      <c r="H38" s="156" t="s">
        <v>46</v>
      </c>
      <c r="I38" s="180">
        <f t="shared" si="0"/>
        <v>0</v>
      </c>
      <c r="J38" s="14"/>
      <c r="K38" s="163">
        <v>0</v>
      </c>
      <c r="L38" s="57">
        <f t="shared" si="1"/>
        <v>0</v>
      </c>
      <c r="M38" s="56">
        <v>0</v>
      </c>
      <c r="N38" s="57">
        <f t="shared" si="2"/>
        <v>0</v>
      </c>
      <c r="O38" s="160">
        <v>0</v>
      </c>
      <c r="P38" s="53">
        <f t="shared" si="3"/>
        <v>0</v>
      </c>
      <c r="Q38" s="56">
        <v>0</v>
      </c>
      <c r="R38" s="53">
        <f t="shared" si="4"/>
        <v>0</v>
      </c>
      <c r="S38" s="56">
        <v>0</v>
      </c>
      <c r="T38" s="164">
        <f t="shared" si="5"/>
        <v>0</v>
      </c>
      <c r="U38"/>
      <c r="V38"/>
    </row>
    <row r="39" spans="1:22" s="3" customFormat="1" ht="48.75" hidden="1" customHeight="1" x14ac:dyDescent="0.3">
      <c r="A39" s="397" t="s">
        <v>101</v>
      </c>
      <c r="B39" s="398"/>
      <c r="C39" s="169" t="s">
        <v>102</v>
      </c>
      <c r="D39" s="170" t="s">
        <v>64</v>
      </c>
      <c r="E39" s="171" t="s">
        <v>69</v>
      </c>
      <c r="F39" s="169" t="s">
        <v>54</v>
      </c>
      <c r="G39" s="118" t="s">
        <v>54</v>
      </c>
      <c r="H39" s="172" t="s">
        <v>55</v>
      </c>
      <c r="I39" s="181">
        <f t="shared" si="0"/>
        <v>0</v>
      </c>
      <c r="J39" s="14"/>
      <c r="K39" s="174">
        <v>0</v>
      </c>
      <c r="L39" s="175">
        <f t="shared" si="1"/>
        <v>0</v>
      </c>
      <c r="M39" s="176">
        <v>0</v>
      </c>
      <c r="N39" s="175">
        <f t="shared" si="2"/>
        <v>0</v>
      </c>
      <c r="O39" s="177">
        <v>0</v>
      </c>
      <c r="P39" s="178">
        <f t="shared" si="3"/>
        <v>0</v>
      </c>
      <c r="Q39" s="176">
        <v>0</v>
      </c>
      <c r="R39" s="178">
        <f t="shared" si="4"/>
        <v>0</v>
      </c>
      <c r="S39" s="176">
        <v>0</v>
      </c>
      <c r="T39" s="179">
        <f t="shared" si="5"/>
        <v>0</v>
      </c>
      <c r="U39"/>
      <c r="V39"/>
    </row>
    <row r="40" spans="1:22" s="3" customFormat="1" hidden="1" x14ac:dyDescent="0.3">
      <c r="A40" s="393"/>
      <c r="B40" s="394"/>
      <c r="C40" s="11"/>
      <c r="D40" s="12"/>
      <c r="E40" s="13"/>
      <c r="F40" s="11"/>
      <c r="G40" s="45"/>
      <c r="H40" s="156"/>
      <c r="I40" s="180">
        <f t="shared" si="0"/>
        <v>0</v>
      </c>
      <c r="J40" s="71"/>
      <c r="K40" s="163">
        <v>0</v>
      </c>
      <c r="L40" s="57">
        <f t="shared" si="1"/>
        <v>0</v>
      </c>
      <c r="M40" s="56">
        <v>0</v>
      </c>
      <c r="N40" s="57">
        <f t="shared" si="2"/>
        <v>0</v>
      </c>
      <c r="O40" s="160">
        <v>0</v>
      </c>
      <c r="P40" s="53">
        <f t="shared" si="3"/>
        <v>0</v>
      </c>
      <c r="Q40" s="56">
        <v>0</v>
      </c>
      <c r="R40" s="53">
        <f t="shared" si="4"/>
        <v>0</v>
      </c>
      <c r="S40" s="56">
        <v>0</v>
      </c>
      <c r="T40" s="164">
        <f t="shared" si="5"/>
        <v>0</v>
      </c>
      <c r="U40"/>
      <c r="V40"/>
    </row>
    <row r="41" spans="1:22" s="3" customFormat="1" hidden="1" x14ac:dyDescent="0.3">
      <c r="A41" s="395"/>
      <c r="B41" s="396"/>
      <c r="C41" s="169"/>
      <c r="D41" s="170"/>
      <c r="E41" s="171"/>
      <c r="F41" s="169"/>
      <c r="G41" s="118"/>
      <c r="H41" s="172"/>
      <c r="I41" s="181">
        <f t="shared" si="0"/>
        <v>0</v>
      </c>
      <c r="J41" s="71"/>
      <c r="K41" s="174">
        <v>0</v>
      </c>
      <c r="L41" s="175">
        <f t="shared" si="1"/>
        <v>0</v>
      </c>
      <c r="M41" s="176">
        <v>0</v>
      </c>
      <c r="N41" s="175">
        <f t="shared" si="2"/>
        <v>0</v>
      </c>
      <c r="O41" s="177">
        <v>0</v>
      </c>
      <c r="P41" s="178">
        <f t="shared" si="3"/>
        <v>0</v>
      </c>
      <c r="Q41" s="176">
        <v>0</v>
      </c>
      <c r="R41" s="178">
        <f t="shared" si="4"/>
        <v>0</v>
      </c>
      <c r="S41" s="176">
        <v>0</v>
      </c>
      <c r="T41" s="179">
        <f t="shared" si="5"/>
        <v>0</v>
      </c>
      <c r="U41"/>
      <c r="V41"/>
    </row>
    <row r="42" spans="1:22" s="3" customFormat="1" ht="15" thickBot="1" x14ac:dyDescent="0.35">
      <c r="A42" s="10"/>
      <c r="B42" s="19"/>
      <c r="C42" s="11"/>
      <c r="D42" s="12"/>
      <c r="E42" s="14"/>
      <c r="F42" s="11"/>
      <c r="G42" s="14"/>
      <c r="H42" s="158" t="s">
        <v>103</v>
      </c>
      <c r="I42" s="226"/>
      <c r="J42" s="71"/>
      <c r="K42" s="163">
        <v>0</v>
      </c>
      <c r="L42" s="57">
        <f t="shared" si="1"/>
        <v>0</v>
      </c>
      <c r="M42" s="56">
        <v>0</v>
      </c>
      <c r="N42" s="57">
        <f t="shared" si="2"/>
        <v>0</v>
      </c>
      <c r="O42" s="160">
        <v>0</v>
      </c>
      <c r="P42" s="53">
        <f t="shared" si="3"/>
        <v>0</v>
      </c>
      <c r="Q42" s="56">
        <v>0</v>
      </c>
      <c r="R42" s="53">
        <f t="shared" si="4"/>
        <v>0</v>
      </c>
      <c r="S42" s="56">
        <v>0</v>
      </c>
      <c r="T42" s="164">
        <f t="shared" si="5"/>
        <v>0</v>
      </c>
      <c r="U42"/>
      <c r="V42"/>
    </row>
    <row r="43" spans="1:22" s="3" customFormat="1" ht="17.399999999999999" thickBot="1" x14ac:dyDescent="0.45">
      <c r="A43" s="15"/>
      <c r="B43" s="20"/>
      <c r="C43" s="4"/>
      <c r="D43" s="5"/>
      <c r="E43" s="8"/>
      <c r="F43" s="4"/>
      <c r="G43" s="8"/>
      <c r="H43" s="227" t="s">
        <v>104</v>
      </c>
      <c r="I43" s="228">
        <f>SUM(I14:I41)</f>
        <v>1801.38</v>
      </c>
      <c r="J43" s="229"/>
      <c r="K43" s="230">
        <f>SUM(K14:K42)</f>
        <v>14</v>
      </c>
      <c r="L43" s="231">
        <f t="shared" ref="L43:T43" si="6">SUM(L14:L42)</f>
        <v>1162.1400000000001</v>
      </c>
      <c r="M43" s="230">
        <f t="shared" si="6"/>
        <v>9</v>
      </c>
      <c r="N43" s="231">
        <f t="shared" si="6"/>
        <v>478.17000000000007</v>
      </c>
      <c r="O43" s="230">
        <f t="shared" si="6"/>
        <v>21</v>
      </c>
      <c r="P43" s="231">
        <f t="shared" si="6"/>
        <v>21</v>
      </c>
      <c r="Q43" s="230">
        <f t="shared" si="6"/>
        <v>23</v>
      </c>
      <c r="R43" s="231">
        <f t="shared" si="6"/>
        <v>140.07</v>
      </c>
      <c r="S43" s="230">
        <f t="shared" si="6"/>
        <v>0</v>
      </c>
      <c r="T43" s="232">
        <f t="shared" si="6"/>
        <v>1801.38</v>
      </c>
      <c r="U43" s="90"/>
      <c r="V43"/>
    </row>
    <row r="44" spans="1:22" s="3" customFormat="1" ht="17.399999999999999" thickBot="1" x14ac:dyDescent="0.45">
      <c r="A44" s="16"/>
      <c r="B44" s="17"/>
      <c r="C44" s="17"/>
      <c r="D44" s="17"/>
      <c r="E44" s="17"/>
      <c r="F44" s="17"/>
      <c r="G44" s="17"/>
      <c r="H44" s="62"/>
      <c r="I44" s="63"/>
      <c r="J44" s="63"/>
      <c r="K44" s="59"/>
      <c r="L44" s="60"/>
      <c r="M44" s="60"/>
      <c r="N44" s="60"/>
      <c r="O44" s="60"/>
      <c r="P44" s="60"/>
      <c r="Q44" s="60"/>
      <c r="R44" s="60"/>
      <c r="S44" s="60"/>
      <c r="T44" s="61"/>
      <c r="U44"/>
      <c r="V44"/>
    </row>
    <row r="47" spans="1:22" x14ac:dyDescent="0.3">
      <c r="A47" s="401"/>
      <c r="B47" s="401"/>
      <c r="C47" s="401"/>
      <c r="D47" s="401"/>
      <c r="E47" s="401"/>
      <c r="F47" s="401"/>
      <c r="G47" s="401"/>
      <c r="H47" s="401"/>
      <c r="I47" s="93"/>
      <c r="J47" s="93"/>
      <c r="T47">
        <f>T43/30</f>
        <v>60.046000000000006</v>
      </c>
    </row>
    <row r="48" spans="1:22" x14ac:dyDescent="0.3">
      <c r="A48" s="402"/>
      <c r="B48" s="402"/>
      <c r="C48" s="401"/>
      <c r="D48" s="401"/>
      <c r="E48" s="401"/>
      <c r="F48" s="401"/>
      <c r="G48" s="401"/>
      <c r="H48" s="401"/>
      <c r="I48" s="93"/>
      <c r="J48" s="93"/>
      <c r="K48">
        <f>K43+M43</f>
        <v>23</v>
      </c>
    </row>
    <row r="49" spans="1:11" x14ac:dyDescent="0.3">
      <c r="A49" s="402"/>
      <c r="B49" s="402"/>
      <c r="C49" s="401"/>
      <c r="D49" s="401"/>
      <c r="E49" s="401"/>
      <c r="F49" s="401"/>
      <c r="G49" s="401"/>
      <c r="H49" s="401"/>
      <c r="I49" s="93"/>
      <c r="J49" s="93"/>
    </row>
    <row r="50" spans="1:11" x14ac:dyDescent="0.3">
      <c r="A50" s="402"/>
      <c r="B50" s="402"/>
      <c r="C50" s="401"/>
      <c r="D50" s="401"/>
      <c r="E50" s="401"/>
      <c r="F50" s="401"/>
      <c r="G50" s="401"/>
      <c r="H50" s="401"/>
      <c r="I50" s="93"/>
      <c r="J50" s="93"/>
    </row>
    <row r="51" spans="1:11" x14ac:dyDescent="0.3">
      <c r="A51" s="399"/>
      <c r="B51" s="399"/>
      <c r="C51" s="400"/>
      <c r="D51" s="400"/>
      <c r="E51" s="400"/>
      <c r="F51" s="400"/>
      <c r="G51" s="400"/>
      <c r="H51" s="400"/>
      <c r="I51" s="92"/>
      <c r="J51" s="92"/>
      <c r="K51">
        <f>K48+'CRE-20-002-I_ DACG'!K49+'CRE-20-009A_CRE-20-008-E'!K45+'Acciones Regulatorias_COM'!I23</f>
        <v>110.75</v>
      </c>
    </row>
    <row r="52" spans="1:11" x14ac:dyDescent="0.3">
      <c r="A52" s="399"/>
      <c r="B52" s="399"/>
      <c r="C52" s="400"/>
      <c r="D52" s="400"/>
      <c r="E52" s="400"/>
      <c r="F52" s="400"/>
      <c r="G52" s="400"/>
      <c r="H52" s="400"/>
      <c r="I52" s="92"/>
      <c r="J52" s="92"/>
    </row>
    <row r="54" spans="1:11" x14ac:dyDescent="0.3">
      <c r="K54">
        <f>K51+'CRE-20-002-I_ DACG'!K52+'CRE-20-009A_CRE-20-008-E'!K48+'Acciones Regulatorias_COM'!I26</f>
        <v>158.75</v>
      </c>
    </row>
  </sheetData>
  <autoFilter ref="A13:V43" xr:uid="{EB5FB607-0CB8-4969-A777-6FA302A3B09D}">
    <filterColumn colId="0" showButton="0"/>
    <filterColumn colId="8">
      <filters blank="1">
        <filter val="$1,088.12"/>
        <filter val="$1,860.33"/>
        <filter val="$118.44"/>
        <filter val="$207.81"/>
        <filter val="$29.61"/>
        <filter val="$59.22"/>
        <filter val="$60.22"/>
        <filter val="$89.10"/>
      </filters>
    </filterColumn>
  </autoFilter>
  <mergeCells count="43">
    <mergeCell ref="A1:H1"/>
    <mergeCell ref="A13:B13"/>
    <mergeCell ref="B10:H10"/>
    <mergeCell ref="A35:B35"/>
    <mergeCell ref="A36:B36"/>
    <mergeCell ref="A14:B14"/>
    <mergeCell ref="A15:B15"/>
    <mergeCell ref="A18:B18"/>
    <mergeCell ref="A19:B19"/>
    <mergeCell ref="A22:B22"/>
    <mergeCell ref="A23:B23"/>
    <mergeCell ref="B6:H6"/>
    <mergeCell ref="A12:H12"/>
    <mergeCell ref="A28:B28"/>
    <mergeCell ref="A29:B29"/>
    <mergeCell ref="A31:B31"/>
    <mergeCell ref="A25:B25"/>
    <mergeCell ref="A26:B26"/>
    <mergeCell ref="A27:B27"/>
    <mergeCell ref="A16:B16"/>
    <mergeCell ref="A17:B17"/>
    <mergeCell ref="A21:B21"/>
    <mergeCell ref="A20:B20"/>
    <mergeCell ref="K12:L12"/>
    <mergeCell ref="O12:P12"/>
    <mergeCell ref="Q12:R12"/>
    <mergeCell ref="A24:B24"/>
    <mergeCell ref="M12:N12"/>
    <mergeCell ref="A52:H52"/>
    <mergeCell ref="A47:H47"/>
    <mergeCell ref="A48:H48"/>
    <mergeCell ref="A49:H49"/>
    <mergeCell ref="A50:H50"/>
    <mergeCell ref="A51:H51"/>
    <mergeCell ref="A40:B40"/>
    <mergeCell ref="A41:B41"/>
    <mergeCell ref="A30:B30"/>
    <mergeCell ref="A38:B38"/>
    <mergeCell ref="A37:B37"/>
    <mergeCell ref="A39:B39"/>
    <mergeCell ref="A32:B32"/>
    <mergeCell ref="A33:B33"/>
    <mergeCell ref="A34:B34"/>
  </mergeCells>
  <pageMargins left="0.25" right="0.25" top="0.75" bottom="0.75" header="0.3" footer="0.3"/>
  <pageSetup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292BB-495C-4F02-9314-3ABF4811C588}">
  <dimension ref="A1:U53"/>
  <sheetViews>
    <sheetView showGridLines="0" zoomScale="103" workbookViewId="0">
      <selection activeCell="K47" sqref="K47"/>
    </sheetView>
  </sheetViews>
  <sheetFormatPr baseColWidth="10" defaultColWidth="11.44140625" defaultRowHeight="14.4" x14ac:dyDescent="0.3"/>
  <cols>
    <col min="1" max="1" width="18" customWidth="1"/>
    <col min="2" max="2" width="57.6640625" customWidth="1"/>
    <col min="3" max="3" width="16.6640625" hidden="1" customWidth="1"/>
    <col min="4" max="4" width="17.6640625" hidden="1" customWidth="1"/>
    <col min="5" max="5" width="17" hidden="1" customWidth="1"/>
    <col min="6" max="6" width="30.33203125" hidden="1" customWidth="1"/>
    <col min="7" max="7" width="32.6640625" hidden="1" customWidth="1"/>
    <col min="8" max="9" width="10.44140625" customWidth="1"/>
    <col min="10" max="10" width="6.5546875" style="200" customWidth="1"/>
    <col min="11" max="11" width="11.5546875" bestFit="1" customWidth="1"/>
    <col min="12" max="12" width="14.109375" customWidth="1"/>
    <col min="13" max="18" width="11.5546875" bestFit="1" customWidth="1"/>
    <col min="19" max="19" width="11.6640625" bestFit="1" customWidth="1"/>
    <col min="20" max="20" width="13" bestFit="1" customWidth="1"/>
  </cols>
  <sheetData>
    <row r="1" spans="1:20" ht="16.8" x14ac:dyDescent="0.4">
      <c r="A1" s="405" t="s">
        <v>146</v>
      </c>
      <c r="B1" s="406"/>
      <c r="C1" s="406"/>
      <c r="D1" s="406"/>
      <c r="E1" s="406"/>
      <c r="F1" s="406"/>
      <c r="G1" s="406"/>
      <c r="H1" s="407"/>
      <c r="I1" s="188"/>
      <c r="J1" s="188"/>
    </row>
    <row r="2" spans="1:20" x14ac:dyDescent="0.3">
      <c r="A2" s="36" t="s">
        <v>1</v>
      </c>
      <c r="B2" s="30" t="s">
        <v>2</v>
      </c>
      <c r="C2" s="31"/>
      <c r="D2" s="31"/>
      <c r="E2" s="31"/>
      <c r="F2" s="31"/>
      <c r="G2" s="31"/>
      <c r="H2" s="32"/>
      <c r="I2" s="189"/>
      <c r="J2" s="189"/>
    </row>
    <row r="3" spans="1:20" x14ac:dyDescent="0.3">
      <c r="A3" s="37" t="s">
        <v>3</v>
      </c>
      <c r="B3" s="33" t="s">
        <v>147</v>
      </c>
      <c r="C3" s="26"/>
      <c r="D3" s="26"/>
      <c r="E3" s="26"/>
      <c r="F3" s="26"/>
      <c r="G3" s="26"/>
      <c r="H3" s="27"/>
      <c r="I3" s="189"/>
      <c r="J3" s="189"/>
    </row>
    <row r="4" spans="1:20" x14ac:dyDescent="0.3">
      <c r="A4" s="38" t="s">
        <v>5</v>
      </c>
      <c r="B4" s="34" t="s">
        <v>6</v>
      </c>
      <c r="C4" s="24"/>
      <c r="D4" s="24"/>
      <c r="E4" s="24"/>
      <c r="F4" s="24"/>
      <c r="G4" s="24"/>
      <c r="H4" s="25"/>
      <c r="I4" s="189"/>
      <c r="J4" s="189"/>
    </row>
    <row r="5" spans="1:20" x14ac:dyDescent="0.3">
      <c r="A5" s="37" t="s">
        <v>7</v>
      </c>
      <c r="B5" s="33" t="s">
        <v>8</v>
      </c>
      <c r="C5" s="26"/>
      <c r="D5" s="26"/>
      <c r="E5" s="26"/>
      <c r="F5" s="26"/>
      <c r="G5" s="26"/>
      <c r="H5" s="27"/>
      <c r="I5" s="189"/>
      <c r="J5" s="189"/>
    </row>
    <row r="6" spans="1:20" ht="33" customHeight="1" x14ac:dyDescent="0.3">
      <c r="A6" s="38" t="s">
        <v>9</v>
      </c>
      <c r="B6" s="410" t="s">
        <v>10</v>
      </c>
      <c r="C6" s="411"/>
      <c r="D6" s="411"/>
      <c r="E6" s="411"/>
      <c r="F6" s="411"/>
      <c r="G6" s="411"/>
      <c r="H6" s="412"/>
      <c r="I6" s="190"/>
      <c r="J6" s="190"/>
    </row>
    <row r="7" spans="1:20" ht="21.6" x14ac:dyDescent="0.3">
      <c r="A7" s="37" t="s">
        <v>11</v>
      </c>
      <c r="B7" s="33" t="s">
        <v>148</v>
      </c>
      <c r="C7" s="26"/>
      <c r="D7" s="26"/>
      <c r="E7" s="26"/>
      <c r="F7" s="26"/>
      <c r="G7" s="26"/>
      <c r="H7" s="27"/>
      <c r="I7" s="189"/>
      <c r="J7" s="189"/>
    </row>
    <row r="8" spans="1:20" x14ac:dyDescent="0.3">
      <c r="A8" s="38" t="s">
        <v>13</v>
      </c>
      <c r="B8" s="34" t="s">
        <v>14</v>
      </c>
      <c r="C8" s="24"/>
      <c r="D8" s="24"/>
      <c r="E8" s="24"/>
      <c r="F8" s="24"/>
      <c r="G8" s="24"/>
      <c r="H8" s="25"/>
      <c r="I8" s="189"/>
      <c r="J8" s="189"/>
    </row>
    <row r="9" spans="1:20" x14ac:dyDescent="0.3">
      <c r="A9" s="37" t="s">
        <v>15</v>
      </c>
      <c r="B9" s="33" t="s">
        <v>149</v>
      </c>
      <c r="C9" s="26"/>
      <c r="D9" s="26"/>
      <c r="E9" s="26"/>
      <c r="F9" s="26"/>
      <c r="G9" s="26"/>
      <c r="H9" s="27"/>
      <c r="I9" s="189"/>
      <c r="J9" s="189"/>
    </row>
    <row r="10" spans="1:20" x14ac:dyDescent="0.3">
      <c r="A10" s="38" t="s">
        <v>17</v>
      </c>
      <c r="B10" s="410" t="s">
        <v>150</v>
      </c>
      <c r="C10" s="411"/>
      <c r="D10" s="411"/>
      <c r="E10" s="411"/>
      <c r="F10" s="411"/>
      <c r="G10" s="411"/>
      <c r="H10" s="412"/>
      <c r="I10" s="190"/>
      <c r="J10" s="190"/>
    </row>
    <row r="11" spans="1:20" ht="15" thickBot="1" x14ac:dyDescent="0.35">
      <c r="A11" s="39" t="s">
        <v>19</v>
      </c>
      <c r="B11" s="35" t="s">
        <v>151</v>
      </c>
      <c r="C11" s="28"/>
      <c r="D11" s="28"/>
      <c r="E11" s="28"/>
      <c r="F11" s="28"/>
      <c r="G11" s="28"/>
      <c r="H11" s="29"/>
      <c r="I11" s="151"/>
      <c r="J11" s="191"/>
    </row>
    <row r="12" spans="1:20" ht="33.75" customHeight="1" thickBot="1" x14ac:dyDescent="0.45">
      <c r="A12" s="420" t="s">
        <v>152</v>
      </c>
      <c r="B12" s="421"/>
      <c r="C12" s="421"/>
      <c r="D12" s="421"/>
      <c r="E12" s="421"/>
      <c r="F12" s="421"/>
      <c r="G12" s="421"/>
      <c r="H12" s="421"/>
      <c r="I12" s="159"/>
      <c r="J12" s="192"/>
      <c r="K12" s="403" t="s">
        <v>22</v>
      </c>
      <c r="L12" s="404"/>
      <c r="M12" s="404" t="s">
        <v>23</v>
      </c>
      <c r="N12" s="404"/>
      <c r="O12" s="404" t="s">
        <v>24</v>
      </c>
      <c r="P12" s="404"/>
      <c r="Q12" s="404" t="s">
        <v>25</v>
      </c>
      <c r="R12" s="404"/>
      <c r="S12" s="153" t="s">
        <v>26</v>
      </c>
      <c r="T12" s="154" t="s">
        <v>27</v>
      </c>
    </row>
    <row r="13" spans="1:20" ht="24.6" thickBot="1" x14ac:dyDescent="0.35">
      <c r="A13" s="422" t="s">
        <v>28</v>
      </c>
      <c r="B13" s="423"/>
      <c r="C13" s="40" t="s">
        <v>29</v>
      </c>
      <c r="D13" s="41" t="s">
        <v>17</v>
      </c>
      <c r="E13" s="40" t="s">
        <v>30</v>
      </c>
      <c r="F13" s="40" t="s">
        <v>31</v>
      </c>
      <c r="G13" s="40" t="s">
        <v>32</v>
      </c>
      <c r="H13" s="40" t="s">
        <v>33</v>
      </c>
      <c r="I13" s="155" t="s">
        <v>34</v>
      </c>
      <c r="J13" s="193"/>
      <c r="K13" s="105" t="s">
        <v>35</v>
      </c>
      <c r="L13" s="100" t="s">
        <v>36</v>
      </c>
      <c r="M13" s="105" t="s">
        <v>35</v>
      </c>
      <c r="N13" s="100" t="s">
        <v>36</v>
      </c>
      <c r="O13" s="152" t="s">
        <v>37</v>
      </c>
      <c r="P13" s="100" t="s">
        <v>36</v>
      </c>
      <c r="Q13" s="105" t="s">
        <v>35</v>
      </c>
      <c r="R13" s="101" t="s">
        <v>38</v>
      </c>
      <c r="S13" s="100" t="s">
        <v>39</v>
      </c>
      <c r="T13" s="101"/>
    </row>
    <row r="14" spans="1:20" ht="46.5" customHeight="1" thickBot="1" x14ac:dyDescent="0.35">
      <c r="A14" s="418" t="s">
        <v>40</v>
      </c>
      <c r="B14" s="419"/>
      <c r="C14" s="1" t="s">
        <v>153</v>
      </c>
      <c r="D14" s="2" t="s">
        <v>42</v>
      </c>
      <c r="E14" s="240" t="s">
        <v>43</v>
      </c>
      <c r="F14" s="241" t="s">
        <v>154</v>
      </c>
      <c r="G14" s="242" t="s">
        <v>87</v>
      </c>
      <c r="H14" s="243" t="s">
        <v>46</v>
      </c>
      <c r="I14" s="238">
        <f>T14</f>
        <v>0</v>
      </c>
      <c r="J14" s="194"/>
      <c r="K14" s="202">
        <v>0</v>
      </c>
      <c r="L14" s="57">
        <f>K14*83.01</f>
        <v>0</v>
      </c>
      <c r="M14" s="56">
        <v>0</v>
      </c>
      <c r="N14" s="57">
        <f>M14*53.13</f>
        <v>0</v>
      </c>
      <c r="O14" s="201">
        <v>0</v>
      </c>
      <c r="P14" s="53">
        <f>O14*1</f>
        <v>0</v>
      </c>
      <c r="Q14" s="56">
        <v>0</v>
      </c>
      <c r="R14" s="53">
        <f>Q14*6.09</f>
        <v>0</v>
      </c>
      <c r="S14" s="201">
        <v>0</v>
      </c>
      <c r="T14" s="164">
        <f>L14+N14+P14+R14</f>
        <v>0</v>
      </c>
    </row>
    <row r="15" spans="1:20" ht="41.25" customHeight="1" thickBot="1" x14ac:dyDescent="0.35">
      <c r="A15" s="395" t="s">
        <v>47</v>
      </c>
      <c r="B15" s="396"/>
      <c r="C15" s="11" t="s">
        <v>48</v>
      </c>
      <c r="D15" s="12" t="s">
        <v>42</v>
      </c>
      <c r="E15" s="13" t="s">
        <v>43</v>
      </c>
      <c r="F15" s="7" t="s">
        <v>154</v>
      </c>
      <c r="G15" s="244" t="s">
        <v>87</v>
      </c>
      <c r="H15" s="9" t="s">
        <v>46</v>
      </c>
      <c r="I15" s="238">
        <f t="shared" ref="I15:I44" si="0">T15</f>
        <v>0</v>
      </c>
      <c r="J15" s="194"/>
      <c r="K15" s="174">
        <v>0</v>
      </c>
      <c r="L15" s="175">
        <f t="shared" ref="L15:L44" si="1">K15*83.01</f>
        <v>0</v>
      </c>
      <c r="M15" s="176">
        <v>0</v>
      </c>
      <c r="N15" s="175">
        <f t="shared" ref="N15:N44" si="2">M15*53.13</f>
        <v>0</v>
      </c>
      <c r="O15" s="187">
        <v>0</v>
      </c>
      <c r="P15" s="178">
        <f t="shared" ref="P15:P44" si="3">O15*1</f>
        <v>0</v>
      </c>
      <c r="Q15" s="187">
        <v>0</v>
      </c>
      <c r="R15" s="178">
        <f t="shared" ref="R15:R44" si="4">Q15*6.09</f>
        <v>0</v>
      </c>
      <c r="S15" s="187">
        <v>0</v>
      </c>
      <c r="T15" s="179">
        <f t="shared" ref="T15" si="5">L15+N15+P15+R15</f>
        <v>0</v>
      </c>
    </row>
    <row r="16" spans="1:20" ht="36.75" customHeight="1" thickBot="1" x14ac:dyDescent="0.35">
      <c r="A16" s="393" t="s">
        <v>49</v>
      </c>
      <c r="B16" s="394"/>
      <c r="C16" s="11" t="s">
        <v>50</v>
      </c>
      <c r="D16" s="12" t="s">
        <v>42</v>
      </c>
      <c r="E16" s="13" t="s">
        <v>43</v>
      </c>
      <c r="F16" s="7" t="s">
        <v>154</v>
      </c>
      <c r="G16" s="244" t="s">
        <v>87</v>
      </c>
      <c r="H16" s="9" t="s">
        <v>46</v>
      </c>
      <c r="I16" s="238">
        <f t="shared" si="0"/>
        <v>0</v>
      </c>
      <c r="J16" s="194"/>
      <c r="K16" s="202">
        <v>0</v>
      </c>
      <c r="L16" s="57">
        <f t="shared" si="1"/>
        <v>0</v>
      </c>
      <c r="M16" s="201">
        <v>0</v>
      </c>
      <c r="N16" s="57">
        <f t="shared" si="2"/>
        <v>0</v>
      </c>
      <c r="O16" s="201">
        <v>0</v>
      </c>
      <c r="P16" s="53">
        <f t="shared" si="3"/>
        <v>0</v>
      </c>
      <c r="Q16" s="201">
        <v>0</v>
      </c>
      <c r="R16" s="53">
        <f t="shared" si="4"/>
        <v>0</v>
      </c>
      <c r="S16" s="201">
        <v>0</v>
      </c>
      <c r="T16" s="164">
        <f t="shared" ref="T16:T44" si="6">L16+N16+P16+R16</f>
        <v>0</v>
      </c>
    </row>
    <row r="17" spans="1:21" ht="36.75" customHeight="1" thickBot="1" x14ac:dyDescent="0.35">
      <c r="A17" s="395" t="s">
        <v>155</v>
      </c>
      <c r="B17" s="396"/>
      <c r="C17" s="11" t="s">
        <v>52</v>
      </c>
      <c r="D17" s="12" t="s">
        <v>53</v>
      </c>
      <c r="E17" s="13" t="s">
        <v>54</v>
      </c>
      <c r="F17" s="7" t="s">
        <v>54</v>
      </c>
      <c r="G17" s="244" t="s">
        <v>54</v>
      </c>
      <c r="H17" s="9" t="s">
        <v>55</v>
      </c>
      <c r="I17" s="238">
        <f t="shared" si="0"/>
        <v>59.22</v>
      </c>
      <c r="J17" s="194"/>
      <c r="K17" s="174">
        <v>0</v>
      </c>
      <c r="L17" s="175">
        <f t="shared" si="1"/>
        <v>0</v>
      </c>
      <c r="M17" s="176">
        <v>1</v>
      </c>
      <c r="N17" s="175">
        <f t="shared" si="2"/>
        <v>53.13</v>
      </c>
      <c r="O17" s="187">
        <v>0</v>
      </c>
      <c r="P17" s="178">
        <f t="shared" si="3"/>
        <v>0</v>
      </c>
      <c r="Q17" s="187">
        <v>1</v>
      </c>
      <c r="R17" s="178">
        <f t="shared" si="4"/>
        <v>6.09</v>
      </c>
      <c r="S17" s="187">
        <v>0</v>
      </c>
      <c r="T17" s="179">
        <f t="shared" si="6"/>
        <v>59.22</v>
      </c>
    </row>
    <row r="18" spans="1:21" ht="36.75" customHeight="1" thickBot="1" x14ac:dyDescent="0.35">
      <c r="A18" s="393" t="s">
        <v>156</v>
      </c>
      <c r="B18" s="394"/>
      <c r="C18" s="11" t="s">
        <v>157</v>
      </c>
      <c r="D18" s="12" t="s">
        <v>53</v>
      </c>
      <c r="E18" s="13" t="s">
        <v>43</v>
      </c>
      <c r="F18" s="7" t="s">
        <v>154</v>
      </c>
      <c r="G18" s="244" t="s">
        <v>87</v>
      </c>
      <c r="H18" s="9" t="s">
        <v>46</v>
      </c>
      <c r="I18" s="238">
        <f t="shared" si="0"/>
        <v>0</v>
      </c>
      <c r="J18" s="194"/>
      <c r="K18" s="202">
        <v>0</v>
      </c>
      <c r="L18" s="57">
        <f t="shared" si="1"/>
        <v>0</v>
      </c>
      <c r="M18" s="201">
        <v>0</v>
      </c>
      <c r="N18" s="57">
        <f t="shared" si="2"/>
        <v>0</v>
      </c>
      <c r="O18" s="201">
        <v>0</v>
      </c>
      <c r="P18" s="53">
        <f t="shared" si="3"/>
        <v>0</v>
      </c>
      <c r="Q18" s="201">
        <v>0</v>
      </c>
      <c r="R18" s="53">
        <f t="shared" si="4"/>
        <v>0</v>
      </c>
      <c r="S18" s="201">
        <v>0</v>
      </c>
      <c r="T18" s="164">
        <f t="shared" si="6"/>
        <v>0</v>
      </c>
    </row>
    <row r="19" spans="1:21" ht="51.75" customHeight="1" thickBot="1" x14ac:dyDescent="0.35">
      <c r="A19" s="395" t="s">
        <v>158</v>
      </c>
      <c r="B19" s="396"/>
      <c r="C19" s="11" t="s">
        <v>57</v>
      </c>
      <c r="D19" s="12" t="s">
        <v>159</v>
      </c>
      <c r="E19" s="13" t="s">
        <v>59</v>
      </c>
      <c r="F19" s="156" t="s">
        <v>154</v>
      </c>
      <c r="G19" s="245" t="s">
        <v>87</v>
      </c>
      <c r="H19" s="43" t="s">
        <v>46</v>
      </c>
      <c r="I19" s="238">
        <f t="shared" si="0"/>
        <v>0</v>
      </c>
      <c r="J19" s="195"/>
      <c r="K19" s="174">
        <v>0</v>
      </c>
      <c r="L19" s="175">
        <f t="shared" si="1"/>
        <v>0</v>
      </c>
      <c r="M19" s="176">
        <v>0</v>
      </c>
      <c r="N19" s="175">
        <f t="shared" si="2"/>
        <v>0</v>
      </c>
      <c r="O19" s="187">
        <v>0</v>
      </c>
      <c r="P19" s="178">
        <f t="shared" si="3"/>
        <v>0</v>
      </c>
      <c r="Q19" s="187">
        <v>0</v>
      </c>
      <c r="R19" s="178">
        <f t="shared" si="4"/>
        <v>0</v>
      </c>
      <c r="S19" s="187">
        <v>0</v>
      </c>
      <c r="T19" s="179">
        <f t="shared" si="6"/>
        <v>0</v>
      </c>
    </row>
    <row r="20" spans="1:21" ht="63.75" customHeight="1" thickBot="1" x14ac:dyDescent="0.35">
      <c r="A20" s="393" t="s">
        <v>60</v>
      </c>
      <c r="B20" s="394"/>
      <c r="C20" s="4" t="s">
        <v>61</v>
      </c>
      <c r="D20" s="5" t="s">
        <v>62</v>
      </c>
      <c r="E20" s="6" t="s">
        <v>63</v>
      </c>
      <c r="F20" s="7" t="s">
        <v>154</v>
      </c>
      <c r="G20" s="244" t="s">
        <v>500</v>
      </c>
      <c r="H20" s="9" t="s">
        <v>46</v>
      </c>
      <c r="I20" s="238">
        <f t="shared" si="0"/>
        <v>59.22</v>
      </c>
      <c r="J20" s="194"/>
      <c r="K20" s="202">
        <v>0</v>
      </c>
      <c r="L20" s="57">
        <f t="shared" si="1"/>
        <v>0</v>
      </c>
      <c r="M20" s="201">
        <v>1</v>
      </c>
      <c r="N20" s="57">
        <f t="shared" si="2"/>
        <v>53.13</v>
      </c>
      <c r="O20" s="201">
        <v>0</v>
      </c>
      <c r="P20" s="53">
        <f t="shared" si="3"/>
        <v>0</v>
      </c>
      <c r="Q20" s="201">
        <v>1</v>
      </c>
      <c r="R20" s="53">
        <f t="shared" si="4"/>
        <v>6.09</v>
      </c>
      <c r="S20" s="201">
        <v>0</v>
      </c>
      <c r="T20" s="164">
        <f t="shared" si="6"/>
        <v>59.22</v>
      </c>
    </row>
    <row r="21" spans="1:21" ht="63.75" customHeight="1" x14ac:dyDescent="0.3">
      <c r="A21" s="397" t="s">
        <v>522</v>
      </c>
      <c r="B21" s="398"/>
      <c r="C21" s="11" t="s">
        <v>509</v>
      </c>
      <c r="D21" s="12" t="s">
        <v>64</v>
      </c>
      <c r="E21" s="13" t="s">
        <v>65</v>
      </c>
      <c r="F21" s="11" t="s">
        <v>54</v>
      </c>
      <c r="G21" s="245" t="s">
        <v>54</v>
      </c>
      <c r="H21" s="43" t="s">
        <v>55</v>
      </c>
      <c r="I21" s="238">
        <f t="shared" si="0"/>
        <v>30.61</v>
      </c>
      <c r="J21" s="194"/>
      <c r="K21" s="174">
        <v>0</v>
      </c>
      <c r="L21" s="175">
        <f t="shared" si="1"/>
        <v>0</v>
      </c>
      <c r="M21" s="176">
        <v>0.5</v>
      </c>
      <c r="N21" s="175">
        <f t="shared" si="2"/>
        <v>26.565000000000001</v>
      </c>
      <c r="O21" s="187">
        <v>1</v>
      </c>
      <c r="P21" s="178">
        <f t="shared" si="3"/>
        <v>1</v>
      </c>
      <c r="Q21" s="187">
        <v>0.5</v>
      </c>
      <c r="R21" s="178">
        <f t="shared" si="4"/>
        <v>3.0449999999999999</v>
      </c>
      <c r="S21" s="187">
        <v>0</v>
      </c>
      <c r="T21" s="179">
        <f t="shared" si="6"/>
        <v>30.61</v>
      </c>
    </row>
    <row r="22" spans="1:21" ht="63.75" customHeight="1" thickBot="1" x14ac:dyDescent="0.35">
      <c r="A22" s="393" t="s">
        <v>523</v>
      </c>
      <c r="B22" s="394"/>
      <c r="C22" s="169" t="s">
        <v>504</v>
      </c>
      <c r="D22" s="170" t="s">
        <v>505</v>
      </c>
      <c r="E22" s="171" t="s">
        <v>59</v>
      </c>
      <c r="F22" s="169" t="s">
        <v>54</v>
      </c>
      <c r="G22" s="246" t="s">
        <v>54</v>
      </c>
      <c r="H22" s="247" t="s">
        <v>55</v>
      </c>
      <c r="I22" s="238">
        <f t="shared" si="0"/>
        <v>296.91000000000003</v>
      </c>
      <c r="J22" s="194"/>
      <c r="K22" s="202">
        <v>3</v>
      </c>
      <c r="L22" s="57">
        <f t="shared" si="1"/>
        <v>249.03000000000003</v>
      </c>
      <c r="M22" s="201">
        <v>0.5</v>
      </c>
      <c r="N22" s="57">
        <f t="shared" si="2"/>
        <v>26.565000000000001</v>
      </c>
      <c r="O22" s="201">
        <v>0</v>
      </c>
      <c r="P22" s="53">
        <f t="shared" si="3"/>
        <v>0</v>
      </c>
      <c r="Q22" s="201">
        <v>3.5</v>
      </c>
      <c r="R22" s="53">
        <f t="shared" si="4"/>
        <v>21.314999999999998</v>
      </c>
      <c r="S22" s="201">
        <v>0</v>
      </c>
      <c r="T22" s="164">
        <f t="shared" si="6"/>
        <v>296.91000000000003</v>
      </c>
    </row>
    <row r="23" spans="1:21" ht="34.5" customHeight="1" thickBot="1" x14ac:dyDescent="0.35">
      <c r="A23" s="397" t="s">
        <v>160</v>
      </c>
      <c r="B23" s="398"/>
      <c r="C23" s="11" t="s">
        <v>510</v>
      </c>
      <c r="D23" s="12" t="s">
        <v>68</v>
      </c>
      <c r="E23" s="13" t="s">
        <v>69</v>
      </c>
      <c r="F23" s="7" t="s">
        <v>154</v>
      </c>
      <c r="G23" s="245" t="s">
        <v>506</v>
      </c>
      <c r="H23" s="43" t="s">
        <v>46</v>
      </c>
      <c r="I23" s="238">
        <f t="shared" si="0"/>
        <v>0</v>
      </c>
      <c r="J23" s="195"/>
      <c r="K23" s="174">
        <v>0</v>
      </c>
      <c r="L23" s="175">
        <f t="shared" si="1"/>
        <v>0</v>
      </c>
      <c r="M23" s="176">
        <v>0</v>
      </c>
      <c r="N23" s="175">
        <f t="shared" si="2"/>
        <v>0</v>
      </c>
      <c r="O23" s="187">
        <v>0</v>
      </c>
      <c r="P23" s="178">
        <f t="shared" si="3"/>
        <v>0</v>
      </c>
      <c r="Q23" s="187">
        <v>0</v>
      </c>
      <c r="R23" s="178">
        <f t="shared" si="4"/>
        <v>0</v>
      </c>
      <c r="S23" s="187">
        <v>0</v>
      </c>
      <c r="T23" s="179">
        <f t="shared" si="6"/>
        <v>0</v>
      </c>
    </row>
    <row r="24" spans="1:21" ht="54.75" customHeight="1" thickBot="1" x14ac:dyDescent="0.35">
      <c r="A24" s="393" t="s">
        <v>161</v>
      </c>
      <c r="B24" s="394"/>
      <c r="C24" s="169" t="s">
        <v>511</v>
      </c>
      <c r="D24" s="170" t="s">
        <v>71</v>
      </c>
      <c r="E24" s="171" t="s">
        <v>72</v>
      </c>
      <c r="F24" s="7" t="s">
        <v>54</v>
      </c>
      <c r="G24" s="248" t="s">
        <v>54</v>
      </c>
      <c r="H24" s="9" t="s">
        <v>55</v>
      </c>
      <c r="I24" s="238">
        <f t="shared" si="0"/>
        <v>118.44</v>
      </c>
      <c r="J24" s="194"/>
      <c r="K24" s="202">
        <v>0</v>
      </c>
      <c r="L24" s="57">
        <f t="shared" si="1"/>
        <v>0</v>
      </c>
      <c r="M24" s="201">
        <v>2</v>
      </c>
      <c r="N24" s="57">
        <f t="shared" si="2"/>
        <v>106.26</v>
      </c>
      <c r="O24" s="201">
        <v>0</v>
      </c>
      <c r="P24" s="53">
        <f t="shared" si="3"/>
        <v>0</v>
      </c>
      <c r="Q24" s="201">
        <v>2</v>
      </c>
      <c r="R24" s="53">
        <f t="shared" si="4"/>
        <v>12.18</v>
      </c>
      <c r="S24" s="201">
        <v>0</v>
      </c>
      <c r="T24" s="164">
        <f t="shared" si="6"/>
        <v>118.44</v>
      </c>
    </row>
    <row r="25" spans="1:21" ht="50.25" customHeight="1" thickBot="1" x14ac:dyDescent="0.35">
      <c r="A25" s="395" t="s">
        <v>162</v>
      </c>
      <c r="B25" s="396"/>
      <c r="C25" s="11" t="s">
        <v>163</v>
      </c>
      <c r="D25" s="12" t="s">
        <v>164</v>
      </c>
      <c r="E25" s="13" t="s">
        <v>69</v>
      </c>
      <c r="F25" s="156" t="s">
        <v>154</v>
      </c>
      <c r="G25" s="245" t="s">
        <v>87</v>
      </c>
      <c r="H25" s="43" t="s">
        <v>46</v>
      </c>
      <c r="I25" s="238">
        <f t="shared" si="0"/>
        <v>0</v>
      </c>
      <c r="J25" s="195"/>
      <c r="K25" s="174">
        <v>0</v>
      </c>
      <c r="L25" s="175">
        <f t="shared" si="1"/>
        <v>0</v>
      </c>
      <c r="M25" s="176">
        <v>0</v>
      </c>
      <c r="N25" s="175">
        <f t="shared" si="2"/>
        <v>0</v>
      </c>
      <c r="O25" s="187">
        <v>0</v>
      </c>
      <c r="P25" s="178">
        <f t="shared" si="3"/>
        <v>0</v>
      </c>
      <c r="Q25" s="187">
        <v>0</v>
      </c>
      <c r="R25" s="178">
        <f t="shared" si="4"/>
        <v>0</v>
      </c>
      <c r="S25" s="187">
        <v>0</v>
      </c>
      <c r="T25" s="179">
        <f t="shared" si="6"/>
        <v>0</v>
      </c>
    </row>
    <row r="26" spans="1:21" ht="63.75" customHeight="1" thickBot="1" x14ac:dyDescent="0.35">
      <c r="A26" s="393" t="s">
        <v>165</v>
      </c>
      <c r="B26" s="394"/>
      <c r="C26" s="4" t="s">
        <v>166</v>
      </c>
      <c r="D26" s="5" t="s">
        <v>164</v>
      </c>
      <c r="E26" s="6" t="s">
        <v>69</v>
      </c>
      <c r="F26" s="7" t="s">
        <v>154</v>
      </c>
      <c r="G26" s="244" t="s">
        <v>87</v>
      </c>
      <c r="H26" s="9" t="s">
        <v>46</v>
      </c>
      <c r="I26" s="238">
        <f t="shared" si="0"/>
        <v>0</v>
      </c>
      <c r="J26" s="194"/>
      <c r="K26" s="202">
        <v>0</v>
      </c>
      <c r="L26" s="57">
        <f t="shared" si="1"/>
        <v>0</v>
      </c>
      <c r="M26" s="201">
        <v>0</v>
      </c>
      <c r="N26" s="57">
        <f t="shared" si="2"/>
        <v>0</v>
      </c>
      <c r="O26" s="201">
        <v>0</v>
      </c>
      <c r="P26" s="53">
        <f t="shared" si="3"/>
        <v>0</v>
      </c>
      <c r="Q26" s="201">
        <v>0</v>
      </c>
      <c r="R26" s="53">
        <f t="shared" si="4"/>
        <v>0</v>
      </c>
      <c r="S26" s="201">
        <v>0</v>
      </c>
      <c r="T26" s="164">
        <f t="shared" si="6"/>
        <v>0</v>
      </c>
    </row>
    <row r="27" spans="1:21" ht="45.75" customHeight="1" thickBot="1" x14ac:dyDescent="0.35">
      <c r="A27" s="395" t="s">
        <v>167</v>
      </c>
      <c r="B27" s="396"/>
      <c r="C27" s="11" t="s">
        <v>168</v>
      </c>
      <c r="D27" s="12" t="s">
        <v>164</v>
      </c>
      <c r="E27" s="13" t="s">
        <v>59</v>
      </c>
      <c r="F27" s="156" t="s">
        <v>154</v>
      </c>
      <c r="G27" s="245" t="s">
        <v>87</v>
      </c>
      <c r="H27" s="43" t="s">
        <v>46</v>
      </c>
      <c r="I27" s="238">
        <f t="shared" si="0"/>
        <v>0</v>
      </c>
      <c r="J27" s="195"/>
      <c r="K27" s="174">
        <v>0</v>
      </c>
      <c r="L27" s="175">
        <f t="shared" si="1"/>
        <v>0</v>
      </c>
      <c r="M27" s="176">
        <v>0</v>
      </c>
      <c r="N27" s="175">
        <f t="shared" si="2"/>
        <v>0</v>
      </c>
      <c r="O27" s="187">
        <v>0</v>
      </c>
      <c r="P27" s="178">
        <f t="shared" si="3"/>
        <v>0</v>
      </c>
      <c r="Q27" s="187">
        <v>0</v>
      </c>
      <c r="R27" s="178">
        <f t="shared" si="4"/>
        <v>0</v>
      </c>
      <c r="S27" s="187">
        <v>0</v>
      </c>
      <c r="T27" s="179">
        <f t="shared" si="6"/>
        <v>0</v>
      </c>
    </row>
    <row r="28" spans="1:21" ht="53.25" customHeight="1" thickBot="1" x14ac:dyDescent="0.35">
      <c r="A28" s="393" t="s">
        <v>169</v>
      </c>
      <c r="B28" s="394"/>
      <c r="C28" s="4" t="s">
        <v>170</v>
      </c>
      <c r="D28" s="5" t="s">
        <v>164</v>
      </c>
      <c r="E28" s="6" t="s">
        <v>171</v>
      </c>
      <c r="F28" s="7" t="s">
        <v>154</v>
      </c>
      <c r="G28" s="244" t="s">
        <v>87</v>
      </c>
      <c r="H28" s="9" t="s">
        <v>46</v>
      </c>
      <c r="I28" s="238">
        <f t="shared" si="0"/>
        <v>0</v>
      </c>
      <c r="J28" s="194"/>
      <c r="K28" s="202">
        <v>0</v>
      </c>
      <c r="L28" s="57">
        <f t="shared" si="1"/>
        <v>0</v>
      </c>
      <c r="M28" s="201">
        <v>0</v>
      </c>
      <c r="N28" s="57">
        <f t="shared" si="2"/>
        <v>0</v>
      </c>
      <c r="O28" s="201">
        <v>0</v>
      </c>
      <c r="P28" s="53">
        <f t="shared" si="3"/>
        <v>0</v>
      </c>
      <c r="Q28" s="201">
        <v>0</v>
      </c>
      <c r="R28" s="53">
        <f t="shared" si="4"/>
        <v>0</v>
      </c>
      <c r="S28" s="201">
        <v>0</v>
      </c>
      <c r="T28" s="164">
        <f t="shared" si="6"/>
        <v>0</v>
      </c>
    </row>
    <row r="29" spans="1:21" ht="45.75" customHeight="1" thickBot="1" x14ac:dyDescent="0.35">
      <c r="A29" s="395" t="s">
        <v>172</v>
      </c>
      <c r="B29" s="396"/>
      <c r="C29" s="11" t="s">
        <v>173</v>
      </c>
      <c r="D29" s="12" t="s">
        <v>164</v>
      </c>
      <c r="E29" s="13" t="s">
        <v>69</v>
      </c>
      <c r="F29" s="156" t="s">
        <v>154</v>
      </c>
      <c r="G29" s="245" t="s">
        <v>87</v>
      </c>
      <c r="H29" s="43" t="s">
        <v>46</v>
      </c>
      <c r="I29" s="238">
        <f t="shared" si="0"/>
        <v>0</v>
      </c>
      <c r="J29" s="195"/>
      <c r="K29" s="174">
        <v>0</v>
      </c>
      <c r="L29" s="175">
        <f t="shared" si="1"/>
        <v>0</v>
      </c>
      <c r="M29" s="176">
        <v>0</v>
      </c>
      <c r="N29" s="175">
        <f t="shared" si="2"/>
        <v>0</v>
      </c>
      <c r="O29" s="187">
        <v>0</v>
      </c>
      <c r="P29" s="178">
        <f t="shared" si="3"/>
        <v>0</v>
      </c>
      <c r="Q29" s="187">
        <v>0</v>
      </c>
      <c r="R29" s="178">
        <f t="shared" si="4"/>
        <v>0</v>
      </c>
      <c r="S29" s="187">
        <v>0</v>
      </c>
      <c r="T29" s="179">
        <f t="shared" si="6"/>
        <v>0</v>
      </c>
    </row>
    <row r="30" spans="1:21" s="3" customFormat="1" ht="72.75" customHeight="1" thickBot="1" x14ac:dyDescent="0.35">
      <c r="A30" s="393" t="s">
        <v>524</v>
      </c>
      <c r="B30" s="394"/>
      <c r="C30" s="4" t="s">
        <v>174</v>
      </c>
      <c r="D30" s="5" t="s">
        <v>175</v>
      </c>
      <c r="E30" s="6" t="s">
        <v>171</v>
      </c>
      <c r="F30" s="7" t="s">
        <v>54</v>
      </c>
      <c r="G30" s="248" t="s">
        <v>54</v>
      </c>
      <c r="H30" s="9" t="s">
        <v>46</v>
      </c>
      <c r="I30" s="238">
        <f t="shared" si="0"/>
        <v>0</v>
      </c>
      <c r="J30" s="194"/>
      <c r="K30" s="202">
        <v>0</v>
      </c>
      <c r="L30" s="57">
        <f t="shared" si="1"/>
        <v>0</v>
      </c>
      <c r="M30" s="201">
        <v>0</v>
      </c>
      <c r="N30" s="57">
        <f t="shared" si="2"/>
        <v>0</v>
      </c>
      <c r="O30" s="201">
        <v>0</v>
      </c>
      <c r="P30" s="53">
        <f t="shared" si="3"/>
        <v>0</v>
      </c>
      <c r="Q30" s="201">
        <v>0</v>
      </c>
      <c r="R30" s="53">
        <f t="shared" si="4"/>
        <v>0</v>
      </c>
      <c r="S30" s="201">
        <v>0</v>
      </c>
      <c r="T30" s="164">
        <f t="shared" si="6"/>
        <v>0</v>
      </c>
      <c r="U30"/>
    </row>
    <row r="31" spans="1:21" s="3" customFormat="1" ht="45.75" customHeight="1" thickBot="1" x14ac:dyDescent="0.35">
      <c r="A31" s="395" t="s">
        <v>176</v>
      </c>
      <c r="B31" s="396"/>
      <c r="C31" s="11" t="s">
        <v>177</v>
      </c>
      <c r="D31" s="12" t="s">
        <v>178</v>
      </c>
      <c r="E31" s="13" t="s">
        <v>59</v>
      </c>
      <c r="F31" s="156" t="s">
        <v>154</v>
      </c>
      <c r="G31" s="245" t="s">
        <v>87</v>
      </c>
      <c r="H31" s="43" t="s">
        <v>46</v>
      </c>
      <c r="I31" s="238">
        <f t="shared" si="0"/>
        <v>0</v>
      </c>
      <c r="J31" s="195"/>
      <c r="K31" s="174">
        <v>0</v>
      </c>
      <c r="L31" s="175">
        <f t="shared" si="1"/>
        <v>0</v>
      </c>
      <c r="M31" s="176">
        <v>0</v>
      </c>
      <c r="N31" s="175">
        <f t="shared" si="2"/>
        <v>0</v>
      </c>
      <c r="O31" s="187">
        <v>0</v>
      </c>
      <c r="P31" s="178">
        <f t="shared" si="3"/>
        <v>0</v>
      </c>
      <c r="Q31" s="187">
        <v>0</v>
      </c>
      <c r="R31" s="178">
        <f t="shared" si="4"/>
        <v>0</v>
      </c>
      <c r="S31" s="187">
        <v>0</v>
      </c>
      <c r="T31" s="179">
        <f t="shared" si="6"/>
        <v>0</v>
      </c>
      <c r="U31"/>
    </row>
    <row r="32" spans="1:21" s="3" customFormat="1" ht="54.75" customHeight="1" thickBot="1" x14ac:dyDescent="0.35">
      <c r="A32" s="393" t="s">
        <v>179</v>
      </c>
      <c r="B32" s="394"/>
      <c r="C32" s="4" t="s">
        <v>180</v>
      </c>
      <c r="D32" s="5" t="s">
        <v>181</v>
      </c>
      <c r="E32" s="6" t="s">
        <v>59</v>
      </c>
      <c r="F32" s="7" t="s">
        <v>154</v>
      </c>
      <c r="G32" s="244" t="s">
        <v>87</v>
      </c>
      <c r="H32" s="9" t="s">
        <v>46</v>
      </c>
      <c r="I32" s="238">
        <f t="shared" si="0"/>
        <v>0</v>
      </c>
      <c r="J32" s="194"/>
      <c r="K32" s="202">
        <v>0</v>
      </c>
      <c r="L32" s="57">
        <f t="shared" si="1"/>
        <v>0</v>
      </c>
      <c r="M32" s="201">
        <v>0</v>
      </c>
      <c r="N32" s="57">
        <f t="shared" si="2"/>
        <v>0</v>
      </c>
      <c r="O32" s="201">
        <v>0</v>
      </c>
      <c r="P32" s="53">
        <f t="shared" si="3"/>
        <v>0</v>
      </c>
      <c r="Q32" s="201">
        <v>0</v>
      </c>
      <c r="R32" s="53">
        <f t="shared" si="4"/>
        <v>0</v>
      </c>
      <c r="S32" s="201">
        <v>0</v>
      </c>
      <c r="T32" s="164">
        <f t="shared" si="6"/>
        <v>0</v>
      </c>
      <c r="U32"/>
    </row>
    <row r="33" spans="1:21" s="3" customFormat="1" ht="66.75" customHeight="1" thickBot="1" x14ac:dyDescent="0.35">
      <c r="A33" s="395" t="s">
        <v>182</v>
      </c>
      <c r="B33" s="396"/>
      <c r="C33" s="11" t="s">
        <v>183</v>
      </c>
      <c r="D33" s="12" t="s">
        <v>184</v>
      </c>
      <c r="E33" s="13" t="s">
        <v>59</v>
      </c>
      <c r="F33" s="156" t="s">
        <v>154</v>
      </c>
      <c r="G33" s="245" t="s">
        <v>87</v>
      </c>
      <c r="H33" s="43" t="s">
        <v>46</v>
      </c>
      <c r="I33" s="238">
        <f t="shared" si="0"/>
        <v>0</v>
      </c>
      <c r="J33" s="195"/>
      <c r="K33" s="174">
        <v>0</v>
      </c>
      <c r="L33" s="175">
        <f t="shared" si="1"/>
        <v>0</v>
      </c>
      <c r="M33" s="176">
        <v>0</v>
      </c>
      <c r="N33" s="175">
        <f t="shared" si="2"/>
        <v>0</v>
      </c>
      <c r="O33" s="187">
        <v>0</v>
      </c>
      <c r="P33" s="178">
        <f t="shared" si="3"/>
        <v>0</v>
      </c>
      <c r="Q33" s="187">
        <v>0</v>
      </c>
      <c r="R33" s="178">
        <f t="shared" si="4"/>
        <v>0</v>
      </c>
      <c r="S33" s="187">
        <v>0</v>
      </c>
      <c r="T33" s="179">
        <f t="shared" si="6"/>
        <v>0</v>
      </c>
      <c r="U33"/>
    </row>
    <row r="34" spans="1:21" s="3" customFormat="1" ht="49.5" customHeight="1" thickBot="1" x14ac:dyDescent="0.35">
      <c r="A34" s="393" t="s">
        <v>185</v>
      </c>
      <c r="B34" s="394"/>
      <c r="C34" s="4" t="s">
        <v>186</v>
      </c>
      <c r="D34" s="5" t="s">
        <v>187</v>
      </c>
      <c r="E34" s="6" t="s">
        <v>188</v>
      </c>
      <c r="F34" s="7" t="s">
        <v>154</v>
      </c>
      <c r="G34" s="244" t="s">
        <v>87</v>
      </c>
      <c r="H34" s="9" t="s">
        <v>46</v>
      </c>
      <c r="I34" s="238">
        <f t="shared" si="0"/>
        <v>0</v>
      </c>
      <c r="J34" s="194"/>
      <c r="K34" s="202">
        <v>0</v>
      </c>
      <c r="L34" s="57">
        <f t="shared" si="1"/>
        <v>0</v>
      </c>
      <c r="M34" s="201">
        <v>0</v>
      </c>
      <c r="N34" s="57">
        <f t="shared" si="2"/>
        <v>0</v>
      </c>
      <c r="O34" s="201">
        <v>0</v>
      </c>
      <c r="P34" s="53">
        <f t="shared" si="3"/>
        <v>0</v>
      </c>
      <c r="Q34" s="201">
        <v>0</v>
      </c>
      <c r="R34" s="53">
        <f t="shared" si="4"/>
        <v>0</v>
      </c>
      <c r="S34" s="201">
        <v>0</v>
      </c>
      <c r="T34" s="164">
        <f t="shared" si="6"/>
        <v>0</v>
      </c>
      <c r="U34"/>
    </row>
    <row r="35" spans="1:21" s="3" customFormat="1" ht="27" customHeight="1" thickBot="1" x14ac:dyDescent="0.35">
      <c r="A35" s="397" t="s">
        <v>189</v>
      </c>
      <c r="B35" s="398"/>
      <c r="C35" s="11" t="s">
        <v>190</v>
      </c>
      <c r="D35" s="12" t="s">
        <v>191</v>
      </c>
      <c r="E35" s="13" t="s">
        <v>192</v>
      </c>
      <c r="F35" s="156" t="s">
        <v>54</v>
      </c>
      <c r="G35" s="245" t="s">
        <v>87</v>
      </c>
      <c r="H35" s="43" t="s">
        <v>46</v>
      </c>
      <c r="I35" s="238">
        <f t="shared" si="0"/>
        <v>0</v>
      </c>
      <c r="J35" s="195"/>
      <c r="K35" s="174">
        <v>0</v>
      </c>
      <c r="L35" s="175">
        <f t="shared" si="1"/>
        <v>0</v>
      </c>
      <c r="M35" s="176">
        <v>0</v>
      </c>
      <c r="N35" s="175">
        <f t="shared" si="2"/>
        <v>0</v>
      </c>
      <c r="O35" s="187">
        <v>0</v>
      </c>
      <c r="P35" s="178">
        <f t="shared" si="3"/>
        <v>0</v>
      </c>
      <c r="Q35" s="187">
        <v>0</v>
      </c>
      <c r="R35" s="178">
        <f t="shared" si="4"/>
        <v>0</v>
      </c>
      <c r="S35" s="187">
        <v>0</v>
      </c>
      <c r="T35" s="179">
        <f t="shared" si="6"/>
        <v>0</v>
      </c>
      <c r="U35"/>
    </row>
    <row r="36" spans="1:21" s="3" customFormat="1" ht="65.400000000000006" thickBot="1" x14ac:dyDescent="0.35">
      <c r="A36" s="393" t="s">
        <v>193</v>
      </c>
      <c r="B36" s="394"/>
      <c r="C36" s="4" t="s">
        <v>194</v>
      </c>
      <c r="D36" s="5" t="s">
        <v>195</v>
      </c>
      <c r="E36" s="6" t="s">
        <v>69</v>
      </c>
      <c r="F36" s="7" t="s">
        <v>154</v>
      </c>
      <c r="G36" s="244" t="s">
        <v>87</v>
      </c>
      <c r="H36" s="9" t="s">
        <v>46</v>
      </c>
      <c r="I36" s="238">
        <f t="shared" si="0"/>
        <v>0</v>
      </c>
      <c r="J36" s="194"/>
      <c r="K36" s="202">
        <v>0</v>
      </c>
      <c r="L36" s="57">
        <f t="shared" si="1"/>
        <v>0</v>
      </c>
      <c r="M36" s="201">
        <v>0</v>
      </c>
      <c r="N36" s="57">
        <f t="shared" si="2"/>
        <v>0</v>
      </c>
      <c r="O36" s="201">
        <v>0</v>
      </c>
      <c r="P36" s="53">
        <f t="shared" si="3"/>
        <v>0</v>
      </c>
      <c r="Q36" s="201">
        <v>0</v>
      </c>
      <c r="R36" s="53">
        <f t="shared" si="4"/>
        <v>0</v>
      </c>
      <c r="S36" s="201">
        <v>0</v>
      </c>
      <c r="T36" s="164">
        <f t="shared" si="6"/>
        <v>0</v>
      </c>
      <c r="U36"/>
    </row>
    <row r="37" spans="1:21" s="3" customFormat="1" ht="27" customHeight="1" thickBot="1" x14ac:dyDescent="0.35">
      <c r="A37" s="395" t="s">
        <v>196</v>
      </c>
      <c r="B37" s="396"/>
      <c r="C37" s="11" t="s">
        <v>197</v>
      </c>
      <c r="D37" s="12" t="s">
        <v>198</v>
      </c>
      <c r="E37" s="13" t="s">
        <v>199</v>
      </c>
      <c r="F37" s="156" t="s">
        <v>54</v>
      </c>
      <c r="G37" s="156" t="s">
        <v>54</v>
      </c>
      <c r="H37" s="43" t="s">
        <v>55</v>
      </c>
      <c r="I37" s="238">
        <f t="shared" si="0"/>
        <v>910.46</v>
      </c>
      <c r="J37" s="195"/>
      <c r="K37" s="174">
        <v>8</v>
      </c>
      <c r="L37" s="175">
        <f t="shared" si="1"/>
        <v>664.08</v>
      </c>
      <c r="M37" s="176">
        <v>3</v>
      </c>
      <c r="N37" s="175">
        <f t="shared" si="2"/>
        <v>159.39000000000001</v>
      </c>
      <c r="O37" s="187">
        <v>20</v>
      </c>
      <c r="P37" s="178">
        <f t="shared" si="3"/>
        <v>20</v>
      </c>
      <c r="Q37" s="187">
        <v>11</v>
      </c>
      <c r="R37" s="178">
        <f t="shared" si="4"/>
        <v>66.989999999999995</v>
      </c>
      <c r="S37" s="187">
        <v>0</v>
      </c>
      <c r="T37" s="179">
        <f t="shared" si="6"/>
        <v>910.46</v>
      </c>
      <c r="U37"/>
    </row>
    <row r="38" spans="1:21" s="3" customFormat="1" ht="27" customHeight="1" thickBot="1" x14ac:dyDescent="0.35">
      <c r="A38" s="393" t="s">
        <v>200</v>
      </c>
      <c r="B38" s="394"/>
      <c r="C38" s="4" t="s">
        <v>197</v>
      </c>
      <c r="D38" s="5" t="s">
        <v>198</v>
      </c>
      <c r="E38" s="6" t="s">
        <v>69</v>
      </c>
      <c r="F38" s="7" t="s">
        <v>54</v>
      </c>
      <c r="G38" s="248" t="s">
        <v>54</v>
      </c>
      <c r="H38" s="9" t="s">
        <v>55</v>
      </c>
      <c r="I38" s="238">
        <f t="shared" si="0"/>
        <v>30.61</v>
      </c>
      <c r="J38" s="194"/>
      <c r="K38" s="202">
        <v>0</v>
      </c>
      <c r="L38" s="57">
        <f t="shared" si="1"/>
        <v>0</v>
      </c>
      <c r="M38" s="201">
        <v>0.5</v>
      </c>
      <c r="N38" s="57">
        <f t="shared" si="2"/>
        <v>26.565000000000001</v>
      </c>
      <c r="O38" s="201">
        <v>1</v>
      </c>
      <c r="P38" s="53">
        <f t="shared" si="3"/>
        <v>1</v>
      </c>
      <c r="Q38" s="201">
        <v>0.5</v>
      </c>
      <c r="R38" s="53">
        <f t="shared" si="4"/>
        <v>3.0449999999999999</v>
      </c>
      <c r="S38" s="201">
        <v>0</v>
      </c>
      <c r="T38" s="164">
        <f t="shared" si="6"/>
        <v>30.61</v>
      </c>
      <c r="U38"/>
    </row>
    <row r="39" spans="1:21" s="3" customFormat="1" ht="45" customHeight="1" thickBot="1" x14ac:dyDescent="0.35">
      <c r="A39" s="393" t="s">
        <v>201</v>
      </c>
      <c r="B39" s="394"/>
      <c r="C39" s="4" t="s">
        <v>202</v>
      </c>
      <c r="D39" s="5" t="s">
        <v>54</v>
      </c>
      <c r="E39" s="6" t="s">
        <v>54</v>
      </c>
      <c r="F39" s="7" t="s">
        <v>54</v>
      </c>
      <c r="G39" s="248" t="s">
        <v>54</v>
      </c>
      <c r="H39" s="9"/>
      <c r="I39" s="238">
        <f t="shared" si="0"/>
        <v>0</v>
      </c>
      <c r="J39" s="194"/>
      <c r="K39" s="174">
        <v>0</v>
      </c>
      <c r="L39" s="175">
        <f t="shared" si="1"/>
        <v>0</v>
      </c>
      <c r="M39" s="176">
        <v>0</v>
      </c>
      <c r="N39" s="175">
        <f t="shared" si="2"/>
        <v>0</v>
      </c>
      <c r="O39" s="187">
        <v>0</v>
      </c>
      <c r="P39" s="178">
        <f t="shared" si="3"/>
        <v>0</v>
      </c>
      <c r="Q39" s="187">
        <v>0</v>
      </c>
      <c r="R39" s="178">
        <f t="shared" si="4"/>
        <v>0</v>
      </c>
      <c r="S39" s="187">
        <v>0</v>
      </c>
      <c r="T39" s="179">
        <f t="shared" si="6"/>
        <v>0</v>
      </c>
      <c r="U39"/>
    </row>
    <row r="40" spans="1:21" s="3" customFormat="1" ht="55.5" customHeight="1" thickBot="1" x14ac:dyDescent="0.35">
      <c r="A40" s="395" t="s">
        <v>203</v>
      </c>
      <c r="B40" s="396"/>
      <c r="C40" s="11" t="s">
        <v>204</v>
      </c>
      <c r="D40" s="12" t="s">
        <v>205</v>
      </c>
      <c r="E40" s="13" t="s">
        <v>59</v>
      </c>
      <c r="F40" s="46" t="s">
        <v>154</v>
      </c>
      <c r="G40" s="245" t="s">
        <v>525</v>
      </c>
      <c r="H40" s="43" t="s">
        <v>46</v>
      </c>
      <c r="I40" s="238">
        <f t="shared" si="0"/>
        <v>0</v>
      </c>
      <c r="J40" s="195"/>
      <c r="K40" s="202">
        <v>0</v>
      </c>
      <c r="L40" s="57">
        <f t="shared" si="1"/>
        <v>0</v>
      </c>
      <c r="M40" s="201">
        <v>0</v>
      </c>
      <c r="N40" s="57">
        <f t="shared" si="2"/>
        <v>0</v>
      </c>
      <c r="O40" s="201">
        <v>0</v>
      </c>
      <c r="P40" s="53">
        <f t="shared" si="3"/>
        <v>0</v>
      </c>
      <c r="Q40" s="201">
        <v>0</v>
      </c>
      <c r="R40" s="53">
        <f t="shared" si="4"/>
        <v>0</v>
      </c>
      <c r="S40" s="201">
        <v>0</v>
      </c>
      <c r="T40" s="164">
        <f t="shared" si="6"/>
        <v>0</v>
      </c>
      <c r="U40"/>
    </row>
    <row r="41" spans="1:21" s="3" customFormat="1" ht="58.5" customHeight="1" thickBot="1" x14ac:dyDescent="0.35">
      <c r="A41" s="393" t="s">
        <v>206</v>
      </c>
      <c r="B41" s="394"/>
      <c r="C41" s="11" t="s">
        <v>207</v>
      </c>
      <c r="D41" s="5" t="s">
        <v>208</v>
      </c>
      <c r="E41" s="6" t="s">
        <v>59</v>
      </c>
      <c r="F41" s="7" t="s">
        <v>154</v>
      </c>
      <c r="G41" s="244" t="s">
        <v>87</v>
      </c>
      <c r="H41" s="9" t="s">
        <v>46</v>
      </c>
      <c r="I41" s="238">
        <f t="shared" si="0"/>
        <v>0</v>
      </c>
      <c r="J41" s="194"/>
      <c r="K41" s="174">
        <v>0</v>
      </c>
      <c r="L41" s="175">
        <f t="shared" si="1"/>
        <v>0</v>
      </c>
      <c r="M41" s="176">
        <v>0</v>
      </c>
      <c r="N41" s="175">
        <f t="shared" si="2"/>
        <v>0</v>
      </c>
      <c r="O41" s="187">
        <v>0</v>
      </c>
      <c r="P41" s="178">
        <f t="shared" si="3"/>
        <v>0</v>
      </c>
      <c r="Q41" s="187">
        <v>0</v>
      </c>
      <c r="R41" s="178">
        <f t="shared" si="4"/>
        <v>0</v>
      </c>
      <c r="S41" s="187">
        <v>0</v>
      </c>
      <c r="T41" s="179">
        <f t="shared" si="6"/>
        <v>0</v>
      </c>
      <c r="U41"/>
    </row>
    <row r="42" spans="1:21" s="3" customFormat="1" ht="63" customHeight="1" thickBot="1" x14ac:dyDescent="0.35">
      <c r="A42" s="397" t="s">
        <v>209</v>
      </c>
      <c r="B42" s="398"/>
      <c r="C42" s="11" t="s">
        <v>210</v>
      </c>
      <c r="D42" s="12" t="s">
        <v>211</v>
      </c>
      <c r="E42" s="13" t="s">
        <v>59</v>
      </c>
      <c r="F42" s="46" t="s">
        <v>154</v>
      </c>
      <c r="G42" s="245" t="s">
        <v>87</v>
      </c>
      <c r="H42" s="43" t="s">
        <v>46</v>
      </c>
      <c r="I42" s="238">
        <f t="shared" si="0"/>
        <v>0</v>
      </c>
      <c r="J42" s="195"/>
      <c r="K42" s="202">
        <v>0</v>
      </c>
      <c r="L42" s="57">
        <f t="shared" si="1"/>
        <v>0</v>
      </c>
      <c r="M42" s="201">
        <v>0</v>
      </c>
      <c r="N42" s="57">
        <f t="shared" si="2"/>
        <v>0</v>
      </c>
      <c r="O42" s="201">
        <v>0</v>
      </c>
      <c r="P42" s="53">
        <f t="shared" si="3"/>
        <v>0</v>
      </c>
      <c r="Q42" s="201">
        <v>0</v>
      </c>
      <c r="R42" s="53">
        <f t="shared" si="4"/>
        <v>0</v>
      </c>
      <c r="S42" s="201">
        <v>0</v>
      </c>
      <c r="T42" s="164">
        <f t="shared" si="6"/>
        <v>0</v>
      </c>
      <c r="U42"/>
    </row>
    <row r="43" spans="1:21" s="3" customFormat="1" ht="51.75" customHeight="1" thickBot="1" x14ac:dyDescent="0.35">
      <c r="A43" s="393" t="s">
        <v>526</v>
      </c>
      <c r="B43" s="394"/>
      <c r="C43" s="11" t="s">
        <v>212</v>
      </c>
      <c r="D43" s="5" t="s">
        <v>213</v>
      </c>
      <c r="E43" s="6" t="s">
        <v>59</v>
      </c>
      <c r="F43" s="7" t="s">
        <v>154</v>
      </c>
      <c r="G43" s="244" t="s">
        <v>87</v>
      </c>
      <c r="H43" s="9" t="s">
        <v>46</v>
      </c>
      <c r="I43" s="238">
        <f t="shared" si="0"/>
        <v>0</v>
      </c>
      <c r="J43" s="194"/>
      <c r="K43" s="174">
        <v>0</v>
      </c>
      <c r="L43" s="175">
        <f t="shared" si="1"/>
        <v>0</v>
      </c>
      <c r="M43" s="176">
        <v>0</v>
      </c>
      <c r="N43" s="175">
        <f t="shared" si="2"/>
        <v>0</v>
      </c>
      <c r="O43" s="187">
        <v>0</v>
      </c>
      <c r="P43" s="178">
        <f t="shared" si="3"/>
        <v>0</v>
      </c>
      <c r="Q43" s="187">
        <v>0</v>
      </c>
      <c r="R43" s="178">
        <f t="shared" si="4"/>
        <v>0</v>
      </c>
      <c r="S43" s="187">
        <v>0</v>
      </c>
      <c r="T43" s="179">
        <f t="shared" si="6"/>
        <v>0</v>
      </c>
      <c r="U43"/>
    </row>
    <row r="44" spans="1:21" s="3" customFormat="1" ht="51.75" customHeight="1" thickBot="1" x14ac:dyDescent="0.35">
      <c r="A44" s="426" t="s">
        <v>214</v>
      </c>
      <c r="B44" s="427"/>
      <c r="C44" s="249" t="s">
        <v>215</v>
      </c>
      <c r="D44" s="250" t="s">
        <v>216</v>
      </c>
      <c r="E44" s="73" t="s">
        <v>59</v>
      </c>
      <c r="F44" s="251" t="s">
        <v>154</v>
      </c>
      <c r="G44" s="74" t="s">
        <v>87</v>
      </c>
      <c r="H44" s="252" t="s">
        <v>46</v>
      </c>
      <c r="I44" s="238">
        <f t="shared" si="0"/>
        <v>0</v>
      </c>
      <c r="J44" s="194"/>
      <c r="K44" s="202">
        <v>0</v>
      </c>
      <c r="L44" s="57">
        <f t="shared" si="1"/>
        <v>0</v>
      </c>
      <c r="M44" s="201">
        <v>0</v>
      </c>
      <c r="N44" s="57">
        <f t="shared" si="2"/>
        <v>0</v>
      </c>
      <c r="O44" s="201">
        <v>0</v>
      </c>
      <c r="P44" s="53">
        <f t="shared" si="3"/>
        <v>0</v>
      </c>
      <c r="Q44" s="201">
        <v>0</v>
      </c>
      <c r="R44" s="53">
        <f t="shared" si="4"/>
        <v>0</v>
      </c>
      <c r="S44" s="201">
        <v>0</v>
      </c>
      <c r="T44" s="164">
        <f t="shared" si="6"/>
        <v>0</v>
      </c>
      <c r="U44"/>
    </row>
    <row r="45" spans="1:21" s="3" customFormat="1" ht="39.75" customHeight="1" thickBot="1" x14ac:dyDescent="0.35">
      <c r="A45" s="424"/>
      <c r="B45" s="425"/>
      <c r="C45" s="11"/>
      <c r="D45" s="12"/>
      <c r="E45" s="17"/>
      <c r="F45" s="17"/>
      <c r="G45" s="235"/>
      <c r="H45" s="239" t="s">
        <v>217</v>
      </c>
      <c r="I45" s="237">
        <f>SUM(I14:I44)</f>
        <v>1505.47</v>
      </c>
      <c r="J45" s="196"/>
      <c r="K45" s="233">
        <f>SUM(K14:K44)</f>
        <v>11</v>
      </c>
      <c r="L45" s="203">
        <f t="shared" ref="L45:T45" si="7">SUM(L14:L44)</f>
        <v>913.11000000000013</v>
      </c>
      <c r="M45" s="203">
        <f t="shared" si="7"/>
        <v>8.5</v>
      </c>
      <c r="N45" s="203">
        <f t="shared" si="7"/>
        <v>451.60500000000008</v>
      </c>
      <c r="O45" s="203">
        <f t="shared" si="7"/>
        <v>22</v>
      </c>
      <c r="P45" s="203">
        <f t="shared" si="7"/>
        <v>22</v>
      </c>
      <c r="Q45" s="203">
        <f t="shared" si="7"/>
        <v>19.5</v>
      </c>
      <c r="R45" s="203">
        <f t="shared" si="7"/>
        <v>118.755</v>
      </c>
      <c r="S45" s="203">
        <f t="shared" si="7"/>
        <v>0</v>
      </c>
      <c r="T45" s="234">
        <f t="shared" si="7"/>
        <v>1505.47</v>
      </c>
      <c r="U45"/>
    </row>
    <row r="46" spans="1:21" x14ac:dyDescent="0.3">
      <c r="G46" s="235"/>
      <c r="H46" s="186"/>
      <c r="I46" s="186"/>
      <c r="J46" s="197"/>
    </row>
    <row r="47" spans="1:21" x14ac:dyDescent="0.3">
      <c r="A47" s="47"/>
      <c r="B47" s="47"/>
      <c r="C47" s="47"/>
      <c r="D47" s="47"/>
      <c r="E47" s="47"/>
      <c r="F47" s="47"/>
      <c r="G47" s="236"/>
      <c r="H47" s="186"/>
      <c r="I47" s="85"/>
      <c r="J47" s="197"/>
      <c r="K47" s="355">
        <f>K45+M45</f>
        <v>19.5</v>
      </c>
    </row>
    <row r="48" spans="1:21" x14ac:dyDescent="0.3">
      <c r="A48" s="79"/>
      <c r="B48" s="79"/>
      <c r="C48" s="47"/>
      <c r="D48" s="47"/>
      <c r="E48" s="47"/>
      <c r="F48" s="47"/>
      <c r="G48" s="47"/>
      <c r="H48" s="47"/>
      <c r="I48" s="47"/>
      <c r="J48" s="198"/>
    </row>
    <row r="49" spans="1:11" x14ac:dyDescent="0.3">
      <c r="A49" s="79"/>
      <c r="B49" s="79"/>
      <c r="C49" s="47"/>
      <c r="D49" s="47"/>
      <c r="E49" s="47"/>
      <c r="F49" s="47"/>
      <c r="G49" s="47"/>
      <c r="H49" s="47"/>
      <c r="I49" s="47"/>
      <c r="J49" s="198"/>
    </row>
    <row r="50" spans="1:11" x14ac:dyDescent="0.3">
      <c r="A50" s="79"/>
      <c r="B50" s="79"/>
      <c r="C50" s="47"/>
      <c r="D50" s="47"/>
      <c r="E50" s="47"/>
      <c r="F50" s="47"/>
      <c r="G50" s="47"/>
      <c r="H50" s="47"/>
      <c r="I50" s="47"/>
      <c r="J50" s="198"/>
    </row>
    <row r="51" spans="1:11" x14ac:dyDescent="0.3">
      <c r="A51" s="80"/>
      <c r="B51" s="80"/>
      <c r="C51" s="81"/>
      <c r="D51" s="81"/>
      <c r="E51" s="81"/>
      <c r="F51" s="81"/>
      <c r="G51" s="81"/>
      <c r="H51" s="81"/>
      <c r="I51" s="81"/>
      <c r="J51" s="199"/>
    </row>
    <row r="52" spans="1:11" x14ac:dyDescent="0.3">
      <c r="A52" s="80"/>
      <c r="B52" s="80"/>
      <c r="C52" s="81"/>
      <c r="D52" s="81"/>
      <c r="E52" s="81"/>
      <c r="F52" s="81"/>
      <c r="G52" s="81"/>
      <c r="H52" s="81"/>
      <c r="I52" s="81"/>
      <c r="J52" s="199"/>
    </row>
    <row r="53" spans="1:11" x14ac:dyDescent="0.3">
      <c r="K53" s="355">
        <f>K47+'CRE-20-002-F'!K54+'CRE-20-009A_CRE-20-008-E'!K45+'Acciones Regulatorias_DOM'!J34</f>
        <v>106.5</v>
      </c>
    </row>
  </sheetData>
  <autoFilter ref="A13:U45" xr:uid="{72B7EF74-A03B-4187-879D-EC75E3EB8B73}">
    <filterColumn colId="0" showButton="0"/>
  </autoFilter>
  <mergeCells count="41">
    <mergeCell ref="A45:B45"/>
    <mergeCell ref="A44:B44"/>
    <mergeCell ref="A16:B16"/>
    <mergeCell ref="A17:B17"/>
    <mergeCell ref="A18:B18"/>
    <mergeCell ref="A21:B21"/>
    <mergeCell ref="A22:B22"/>
    <mergeCell ref="A39:B39"/>
    <mergeCell ref="A42:B42"/>
    <mergeCell ref="A28:B28"/>
    <mergeCell ref="A29:B29"/>
    <mergeCell ref="A30:B30"/>
    <mergeCell ref="A31:B31"/>
    <mergeCell ref="A33:B33"/>
    <mergeCell ref="A34:B34"/>
    <mergeCell ref="A35:B35"/>
    <mergeCell ref="A36:B36"/>
    <mergeCell ref="A37:B37"/>
    <mergeCell ref="A40:B40"/>
    <mergeCell ref="A41:B41"/>
    <mergeCell ref="A1:H1"/>
    <mergeCell ref="B6:H6"/>
    <mergeCell ref="B10:H10"/>
    <mergeCell ref="A12:H12"/>
    <mergeCell ref="A13:B13"/>
    <mergeCell ref="M12:N12"/>
    <mergeCell ref="O12:P12"/>
    <mergeCell ref="Q12:R12"/>
    <mergeCell ref="K12:L12"/>
    <mergeCell ref="A43:B43"/>
    <mergeCell ref="A32:B32"/>
    <mergeCell ref="A26:B26"/>
    <mergeCell ref="A15:B15"/>
    <mergeCell ref="A14:B14"/>
    <mergeCell ref="A19:B19"/>
    <mergeCell ref="A20:B20"/>
    <mergeCell ref="A23:B23"/>
    <mergeCell ref="A24:B24"/>
    <mergeCell ref="A25:B25"/>
    <mergeCell ref="A27:B27"/>
    <mergeCell ref="A38:B38"/>
  </mergeCells>
  <pageMargins left="0.25" right="0.25" top="0.75" bottom="0.75" header="0.3" footer="0.3"/>
  <pageSetup scale="5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6E231-096E-43D6-8AF8-143DCFF1E5D9}">
  <dimension ref="A1:U50"/>
  <sheetViews>
    <sheetView showGridLines="0" topLeftCell="B40" zoomScale="85" zoomScaleNormal="85" workbookViewId="0">
      <selection activeCell="K49" sqref="K49"/>
    </sheetView>
  </sheetViews>
  <sheetFormatPr baseColWidth="10" defaultColWidth="11.44140625" defaultRowHeight="14.4" x14ac:dyDescent="0.3"/>
  <cols>
    <col min="1" max="1" width="18" customWidth="1"/>
    <col min="2" max="2" width="57.6640625" customWidth="1"/>
    <col min="3" max="3" width="14.88671875" customWidth="1"/>
    <col min="4" max="4" width="17.6640625" customWidth="1"/>
    <col min="5" max="5" width="17" customWidth="1"/>
    <col min="6" max="6" width="30.33203125" customWidth="1"/>
    <col min="7" max="7" width="32.6640625" customWidth="1"/>
    <col min="8" max="8" width="12.5546875" customWidth="1"/>
    <col min="9" max="9" width="13.44140625" customWidth="1"/>
    <col min="10" max="10" width="10.44140625" style="200" customWidth="1"/>
  </cols>
  <sheetData>
    <row r="1" spans="1:20" ht="16.8" x14ac:dyDescent="0.4">
      <c r="A1" s="405" t="s">
        <v>218</v>
      </c>
      <c r="B1" s="406"/>
      <c r="C1" s="406"/>
      <c r="D1" s="406"/>
      <c r="E1" s="406"/>
      <c r="F1" s="406"/>
      <c r="G1" s="406"/>
      <c r="H1" s="407"/>
      <c r="I1" s="182"/>
      <c r="J1" s="188"/>
    </row>
    <row r="2" spans="1:20" x14ac:dyDescent="0.3">
      <c r="A2" s="36" t="s">
        <v>1</v>
      </c>
      <c r="B2" s="30" t="s">
        <v>2</v>
      </c>
      <c r="C2" s="31"/>
      <c r="D2" s="31"/>
      <c r="E2" s="31"/>
      <c r="F2" s="31"/>
      <c r="G2" s="31"/>
      <c r="H2" s="32"/>
      <c r="I2" s="183"/>
      <c r="J2" s="189"/>
    </row>
    <row r="3" spans="1:20" x14ac:dyDescent="0.3">
      <c r="A3" s="37" t="s">
        <v>3</v>
      </c>
      <c r="B3" s="33" t="s">
        <v>219</v>
      </c>
      <c r="C3" s="26"/>
      <c r="D3" s="26"/>
      <c r="E3" s="26"/>
      <c r="F3" s="26"/>
      <c r="G3" s="26"/>
      <c r="H3" s="27"/>
      <c r="I3" s="184"/>
      <c r="J3" s="189"/>
    </row>
    <row r="4" spans="1:20" x14ac:dyDescent="0.3">
      <c r="A4" s="38" t="s">
        <v>5</v>
      </c>
      <c r="B4" s="34" t="s">
        <v>220</v>
      </c>
      <c r="C4" s="24"/>
      <c r="D4" s="24"/>
      <c r="E4" s="24"/>
      <c r="F4" s="24"/>
      <c r="G4" s="24"/>
      <c r="H4" s="25"/>
      <c r="I4" s="183"/>
      <c r="J4" s="189"/>
    </row>
    <row r="5" spans="1:20" x14ac:dyDescent="0.3">
      <c r="A5" s="37" t="s">
        <v>7</v>
      </c>
      <c r="B5" s="33" t="s">
        <v>221</v>
      </c>
      <c r="C5" s="26"/>
      <c r="D5" s="26"/>
      <c r="E5" s="26"/>
      <c r="F5" s="26"/>
      <c r="G5" s="26"/>
      <c r="H5" s="27"/>
      <c r="I5" s="184"/>
      <c r="J5" s="189"/>
    </row>
    <row r="6" spans="1:20" ht="33" customHeight="1" x14ac:dyDescent="0.3">
      <c r="A6" s="38" t="s">
        <v>9</v>
      </c>
      <c r="B6" s="410" t="s">
        <v>10</v>
      </c>
      <c r="C6" s="411"/>
      <c r="D6" s="411"/>
      <c r="E6" s="411"/>
      <c r="F6" s="411"/>
      <c r="G6" s="411"/>
      <c r="H6" s="412"/>
      <c r="I6" s="185"/>
      <c r="J6" s="190"/>
    </row>
    <row r="7" spans="1:20" ht="21.6" x14ac:dyDescent="0.3">
      <c r="A7" s="37" t="s">
        <v>11</v>
      </c>
      <c r="B7" s="33" t="s">
        <v>222</v>
      </c>
      <c r="C7" s="26"/>
      <c r="D7" s="26"/>
      <c r="E7" s="26"/>
      <c r="F7" s="26"/>
      <c r="G7" s="26"/>
      <c r="H7" s="27"/>
      <c r="I7" s="184"/>
      <c r="J7" s="189"/>
    </row>
    <row r="8" spans="1:20" x14ac:dyDescent="0.3">
      <c r="A8" s="38" t="s">
        <v>13</v>
      </c>
      <c r="B8" s="34" t="s">
        <v>14</v>
      </c>
      <c r="C8" s="24"/>
      <c r="D8" s="24"/>
      <c r="E8" s="24"/>
      <c r="F8" s="24"/>
      <c r="G8" s="24"/>
      <c r="H8" s="25"/>
      <c r="I8" s="183"/>
      <c r="J8" s="189"/>
    </row>
    <row r="9" spans="1:20" x14ac:dyDescent="0.3">
      <c r="A9" s="37" t="s">
        <v>15</v>
      </c>
      <c r="B9" s="33" t="s">
        <v>16</v>
      </c>
      <c r="C9" s="26"/>
      <c r="D9" s="26"/>
      <c r="E9" s="26"/>
      <c r="F9" s="26"/>
      <c r="G9" s="26"/>
      <c r="H9" s="27"/>
      <c r="I9" s="184"/>
      <c r="J9" s="189"/>
    </row>
    <row r="10" spans="1:20" x14ac:dyDescent="0.3">
      <c r="A10" s="38" t="s">
        <v>17</v>
      </c>
      <c r="B10" s="410" t="s">
        <v>223</v>
      </c>
      <c r="C10" s="411"/>
      <c r="D10" s="411"/>
      <c r="E10" s="411"/>
      <c r="F10" s="411"/>
      <c r="G10" s="411"/>
      <c r="H10" s="412"/>
      <c r="I10" s="185"/>
      <c r="J10" s="190"/>
    </row>
    <row r="11" spans="1:20" x14ac:dyDescent="0.3">
      <c r="A11" s="39" t="s">
        <v>19</v>
      </c>
      <c r="B11" s="35" t="s">
        <v>224</v>
      </c>
      <c r="C11" s="28"/>
      <c r="D11" s="28"/>
      <c r="E11" s="28"/>
      <c r="F11" s="28"/>
      <c r="G11" s="28"/>
      <c r="H11" s="29"/>
      <c r="I11" s="151"/>
      <c r="J11" s="191"/>
    </row>
    <row r="12" spans="1:20" ht="33.75" customHeight="1" x14ac:dyDescent="0.4">
      <c r="A12" s="420" t="s">
        <v>225</v>
      </c>
      <c r="B12" s="421"/>
      <c r="C12" s="421"/>
      <c r="D12" s="421"/>
      <c r="E12" s="421"/>
      <c r="F12" s="421"/>
      <c r="G12" s="421"/>
      <c r="H12" s="421"/>
      <c r="I12" s="94"/>
      <c r="J12" s="192"/>
      <c r="K12" s="403" t="s">
        <v>22</v>
      </c>
      <c r="L12" s="404"/>
      <c r="M12" s="404" t="s">
        <v>23</v>
      </c>
      <c r="N12" s="404"/>
      <c r="O12" s="404" t="s">
        <v>24</v>
      </c>
      <c r="P12" s="404"/>
      <c r="Q12" s="404" t="s">
        <v>25</v>
      </c>
      <c r="R12" s="404"/>
      <c r="S12" s="153" t="s">
        <v>26</v>
      </c>
      <c r="T12" s="154" t="s">
        <v>27</v>
      </c>
    </row>
    <row r="13" spans="1:20" ht="24" x14ac:dyDescent="0.3">
      <c r="A13" s="422" t="s">
        <v>28</v>
      </c>
      <c r="B13" s="423"/>
      <c r="C13" s="40" t="s">
        <v>29</v>
      </c>
      <c r="D13" s="41" t="s">
        <v>17</v>
      </c>
      <c r="E13" s="40" t="s">
        <v>30</v>
      </c>
      <c r="F13" s="40" t="s">
        <v>31</v>
      </c>
      <c r="G13" s="40" t="s">
        <v>32</v>
      </c>
      <c r="H13" s="42" t="s">
        <v>33</v>
      </c>
      <c r="I13" s="208" t="s">
        <v>34</v>
      </c>
      <c r="J13" s="193"/>
      <c r="K13" s="105" t="s">
        <v>35</v>
      </c>
      <c r="L13" s="100" t="s">
        <v>36</v>
      </c>
      <c r="M13" s="105" t="s">
        <v>35</v>
      </c>
      <c r="N13" s="100" t="s">
        <v>36</v>
      </c>
      <c r="O13" s="152" t="s">
        <v>37</v>
      </c>
      <c r="P13" s="100" t="s">
        <v>36</v>
      </c>
      <c r="Q13" s="105" t="s">
        <v>35</v>
      </c>
      <c r="R13" s="101" t="s">
        <v>38</v>
      </c>
      <c r="S13" s="100" t="s">
        <v>39</v>
      </c>
      <c r="T13" s="101"/>
    </row>
    <row r="14" spans="1:20" ht="36.75" customHeight="1" x14ac:dyDescent="0.3">
      <c r="A14" s="432" t="s">
        <v>226</v>
      </c>
      <c r="B14" s="433"/>
      <c r="C14" s="1" t="s">
        <v>227</v>
      </c>
      <c r="D14" s="2" t="s">
        <v>228</v>
      </c>
      <c r="E14" s="13" t="s">
        <v>229</v>
      </c>
      <c r="F14" s="1" t="s">
        <v>230</v>
      </c>
      <c r="G14" s="44" t="s">
        <v>231</v>
      </c>
      <c r="H14" s="44" t="s">
        <v>46</v>
      </c>
      <c r="I14" s="209">
        <f>T14</f>
        <v>0</v>
      </c>
      <c r="J14" s="195"/>
      <c r="K14" s="202">
        <v>0</v>
      </c>
      <c r="L14" s="57">
        <f>K14*83.01</f>
        <v>0</v>
      </c>
      <c r="M14" s="56">
        <v>0</v>
      </c>
      <c r="N14" s="57">
        <f>M14*53.13</f>
        <v>0</v>
      </c>
      <c r="O14" s="201">
        <v>0</v>
      </c>
      <c r="P14" s="53">
        <f>O14*1</f>
        <v>0</v>
      </c>
      <c r="Q14" s="56">
        <v>0</v>
      </c>
      <c r="R14" s="53">
        <f>Q14*6.09</f>
        <v>0</v>
      </c>
      <c r="S14" s="201">
        <v>0</v>
      </c>
      <c r="T14" s="164">
        <f>L14+N14+P14+R14</f>
        <v>0</v>
      </c>
    </row>
    <row r="15" spans="1:20" ht="64.8" x14ac:dyDescent="0.3">
      <c r="A15" s="430" t="s">
        <v>232</v>
      </c>
      <c r="B15" s="431"/>
      <c r="C15" s="4" t="s">
        <v>233</v>
      </c>
      <c r="D15" s="5" t="s">
        <v>234</v>
      </c>
      <c r="E15" s="6" t="s">
        <v>229</v>
      </c>
      <c r="F15" s="7" t="s">
        <v>230</v>
      </c>
      <c r="G15" s="18" t="s">
        <v>231</v>
      </c>
      <c r="H15" s="157" t="s">
        <v>46</v>
      </c>
      <c r="I15" s="173">
        <f t="shared" ref="I15:I46" si="0">T15</f>
        <v>0</v>
      </c>
      <c r="J15" s="194"/>
      <c r="K15" s="174">
        <v>0</v>
      </c>
      <c r="L15" s="175">
        <f t="shared" ref="L15:L45" si="1">K15*83.01</f>
        <v>0</v>
      </c>
      <c r="M15" s="176">
        <v>0</v>
      </c>
      <c r="N15" s="175">
        <f t="shared" ref="N15:N45" si="2">M15*53.13</f>
        <v>0</v>
      </c>
      <c r="O15" s="187">
        <v>0</v>
      </c>
      <c r="P15" s="178">
        <f t="shared" ref="P15:P45" si="3">O15*1</f>
        <v>0</v>
      </c>
      <c r="Q15" s="187">
        <v>0</v>
      </c>
      <c r="R15" s="178">
        <f t="shared" ref="R15:R45" si="4">Q15*6.09</f>
        <v>0</v>
      </c>
      <c r="S15" s="187">
        <v>0</v>
      </c>
      <c r="T15" s="179">
        <f t="shared" ref="T15:T16" si="5">L15+N15+P15+R15</f>
        <v>0</v>
      </c>
    </row>
    <row r="16" spans="1:20" ht="32.25" customHeight="1" x14ac:dyDescent="0.3">
      <c r="A16" s="428" t="s">
        <v>235</v>
      </c>
      <c r="B16" s="429"/>
      <c r="C16" s="210" t="s">
        <v>236</v>
      </c>
      <c r="D16" s="211" t="s">
        <v>234</v>
      </c>
      <c r="E16" s="212" t="s">
        <v>229</v>
      </c>
      <c r="F16" s="213" t="s">
        <v>230</v>
      </c>
      <c r="G16" s="214" t="s">
        <v>231</v>
      </c>
      <c r="H16" s="194" t="s">
        <v>46</v>
      </c>
      <c r="I16" s="168">
        <f t="shared" si="0"/>
        <v>0</v>
      </c>
      <c r="J16" s="194"/>
      <c r="K16" s="202">
        <v>0</v>
      </c>
      <c r="L16" s="57">
        <f t="shared" si="1"/>
        <v>0</v>
      </c>
      <c r="M16" s="56">
        <v>0</v>
      </c>
      <c r="N16" s="57">
        <f t="shared" si="2"/>
        <v>0</v>
      </c>
      <c r="O16" s="56">
        <v>0</v>
      </c>
      <c r="P16" s="53">
        <f t="shared" si="3"/>
        <v>0</v>
      </c>
      <c r="Q16" s="56">
        <v>0</v>
      </c>
      <c r="R16" s="53">
        <f t="shared" si="4"/>
        <v>0</v>
      </c>
      <c r="S16" s="56">
        <v>0</v>
      </c>
      <c r="T16" s="164">
        <f t="shared" si="5"/>
        <v>0</v>
      </c>
    </row>
    <row r="17" spans="1:21" ht="51.75" customHeight="1" x14ac:dyDescent="0.3">
      <c r="A17" s="430" t="s">
        <v>237</v>
      </c>
      <c r="B17" s="431"/>
      <c r="C17" s="4" t="s">
        <v>238</v>
      </c>
      <c r="D17" s="5" t="s">
        <v>239</v>
      </c>
      <c r="E17" s="6" t="s">
        <v>240</v>
      </c>
      <c r="F17" s="7" t="s">
        <v>54</v>
      </c>
      <c r="G17" s="18" t="s">
        <v>528</v>
      </c>
      <c r="H17" s="157" t="s">
        <v>55</v>
      </c>
      <c r="I17" s="173">
        <f t="shared" si="0"/>
        <v>1068.1200000000001</v>
      </c>
      <c r="J17" s="195"/>
      <c r="K17" s="174">
        <v>8</v>
      </c>
      <c r="L17" s="175">
        <f t="shared" si="1"/>
        <v>664.08</v>
      </c>
      <c r="M17" s="176">
        <v>6</v>
      </c>
      <c r="N17" s="175">
        <f t="shared" si="2"/>
        <v>318.78000000000003</v>
      </c>
      <c r="O17" s="176">
        <v>0</v>
      </c>
      <c r="P17" s="178">
        <f t="shared" si="3"/>
        <v>0</v>
      </c>
      <c r="Q17" s="176">
        <v>14</v>
      </c>
      <c r="R17" s="178">
        <f t="shared" si="4"/>
        <v>85.259999999999991</v>
      </c>
      <c r="S17" s="176">
        <v>0</v>
      </c>
      <c r="T17" s="179">
        <f t="shared" ref="T17:T21" si="6">L17+N17+P17+R17</f>
        <v>1068.1200000000001</v>
      </c>
    </row>
    <row r="18" spans="1:21" ht="63.75" customHeight="1" x14ac:dyDescent="0.3">
      <c r="A18" s="428" t="s">
        <v>241</v>
      </c>
      <c r="B18" s="429"/>
      <c r="C18" s="210" t="s">
        <v>242</v>
      </c>
      <c r="D18" s="211" t="s">
        <v>243</v>
      </c>
      <c r="E18" s="212" t="s">
        <v>69</v>
      </c>
      <c r="F18" s="213" t="s">
        <v>54</v>
      </c>
      <c r="G18" s="214" t="s">
        <v>527</v>
      </c>
      <c r="H18" s="194" t="s">
        <v>46</v>
      </c>
      <c r="I18" s="168">
        <f t="shared" si="0"/>
        <v>0</v>
      </c>
      <c r="J18" s="194"/>
      <c r="K18" s="202">
        <v>0</v>
      </c>
      <c r="L18" s="57">
        <f t="shared" si="1"/>
        <v>0</v>
      </c>
      <c r="M18" s="56">
        <v>0</v>
      </c>
      <c r="N18" s="57">
        <f t="shared" si="2"/>
        <v>0</v>
      </c>
      <c r="O18" s="56">
        <v>0</v>
      </c>
      <c r="P18" s="53">
        <f t="shared" si="3"/>
        <v>0</v>
      </c>
      <c r="Q18" s="56">
        <v>0</v>
      </c>
      <c r="R18" s="53">
        <f t="shared" si="4"/>
        <v>0</v>
      </c>
      <c r="S18" s="56">
        <v>0</v>
      </c>
      <c r="T18" s="164">
        <f t="shared" si="6"/>
        <v>0</v>
      </c>
    </row>
    <row r="19" spans="1:21" ht="69" customHeight="1" x14ac:dyDescent="0.3">
      <c r="A19" s="430" t="s">
        <v>529</v>
      </c>
      <c r="B19" s="431"/>
      <c r="C19" s="4" t="s">
        <v>245</v>
      </c>
      <c r="D19" s="5" t="s">
        <v>246</v>
      </c>
      <c r="E19" s="6" t="s">
        <v>247</v>
      </c>
      <c r="F19" s="7" t="s">
        <v>54</v>
      </c>
      <c r="G19" s="18" t="s">
        <v>500</v>
      </c>
      <c r="H19" s="157" t="s">
        <v>46</v>
      </c>
      <c r="I19" s="173">
        <f t="shared" si="0"/>
        <v>30.61</v>
      </c>
      <c r="J19" s="195"/>
      <c r="K19" s="174">
        <v>0</v>
      </c>
      <c r="L19" s="175">
        <f t="shared" si="1"/>
        <v>0</v>
      </c>
      <c r="M19" s="176">
        <v>0.5</v>
      </c>
      <c r="N19" s="175">
        <f t="shared" si="2"/>
        <v>26.565000000000001</v>
      </c>
      <c r="O19" s="187">
        <v>1</v>
      </c>
      <c r="P19" s="178">
        <f t="shared" si="3"/>
        <v>1</v>
      </c>
      <c r="Q19" s="187">
        <v>0.5</v>
      </c>
      <c r="R19" s="178">
        <f t="shared" si="4"/>
        <v>3.0449999999999999</v>
      </c>
      <c r="S19" s="187">
        <v>0</v>
      </c>
      <c r="T19" s="179">
        <f t="shared" si="6"/>
        <v>30.61</v>
      </c>
    </row>
    <row r="20" spans="1:21" ht="54.75" customHeight="1" x14ac:dyDescent="0.3">
      <c r="A20" s="428" t="s">
        <v>248</v>
      </c>
      <c r="B20" s="429"/>
      <c r="C20" s="210">
        <v>7.4</v>
      </c>
      <c r="D20" s="211" t="s">
        <v>246</v>
      </c>
      <c r="E20" s="212" t="s">
        <v>247</v>
      </c>
      <c r="F20" s="213" t="s">
        <v>54</v>
      </c>
      <c r="G20" s="214" t="s">
        <v>54</v>
      </c>
      <c r="H20" s="194" t="s">
        <v>55</v>
      </c>
      <c r="I20" s="168">
        <f t="shared" si="0"/>
        <v>75.160000000000011</v>
      </c>
      <c r="J20" s="194"/>
      <c r="K20" s="202">
        <v>0.5</v>
      </c>
      <c r="L20" s="57">
        <f t="shared" si="1"/>
        <v>41.505000000000003</v>
      </c>
      <c r="M20" s="56">
        <v>0.5</v>
      </c>
      <c r="N20" s="57">
        <f t="shared" si="2"/>
        <v>26.565000000000001</v>
      </c>
      <c r="O20" s="56">
        <v>1</v>
      </c>
      <c r="P20" s="53">
        <f t="shared" si="3"/>
        <v>1</v>
      </c>
      <c r="Q20" s="56">
        <v>1</v>
      </c>
      <c r="R20" s="53">
        <f t="shared" si="4"/>
        <v>6.09</v>
      </c>
      <c r="S20" s="56">
        <v>0</v>
      </c>
      <c r="T20" s="164">
        <f t="shared" si="6"/>
        <v>75.160000000000011</v>
      </c>
    </row>
    <row r="21" spans="1:21" ht="36" customHeight="1" x14ac:dyDescent="0.3">
      <c r="A21" s="430" t="s">
        <v>249</v>
      </c>
      <c r="B21" s="431"/>
      <c r="C21" s="4">
        <v>7.4</v>
      </c>
      <c r="D21" s="5" t="s">
        <v>246</v>
      </c>
      <c r="E21" s="6" t="s">
        <v>247</v>
      </c>
      <c r="F21" s="7" t="s">
        <v>54</v>
      </c>
      <c r="G21" s="18" t="s">
        <v>54</v>
      </c>
      <c r="H21" s="157" t="s">
        <v>55</v>
      </c>
      <c r="I21" s="173">
        <f t="shared" si="0"/>
        <v>75.160000000000011</v>
      </c>
      <c r="J21" s="195"/>
      <c r="K21" s="174">
        <v>0.5</v>
      </c>
      <c r="L21" s="175">
        <f t="shared" si="1"/>
        <v>41.505000000000003</v>
      </c>
      <c r="M21" s="176">
        <v>0.5</v>
      </c>
      <c r="N21" s="175">
        <f t="shared" si="2"/>
        <v>26.565000000000001</v>
      </c>
      <c r="O21" s="187">
        <v>1</v>
      </c>
      <c r="P21" s="178">
        <f t="shared" si="3"/>
        <v>1</v>
      </c>
      <c r="Q21" s="187">
        <v>1</v>
      </c>
      <c r="R21" s="178">
        <f t="shared" si="4"/>
        <v>6.09</v>
      </c>
      <c r="S21" s="187">
        <v>0</v>
      </c>
      <c r="T21" s="179">
        <f t="shared" si="6"/>
        <v>75.160000000000011</v>
      </c>
    </row>
    <row r="22" spans="1:21" ht="63.75" customHeight="1" x14ac:dyDescent="0.3">
      <c r="A22" s="422" t="s">
        <v>250</v>
      </c>
      <c r="B22" s="423"/>
      <c r="C22" s="40" t="s">
        <v>29</v>
      </c>
      <c r="D22" s="41" t="s">
        <v>251</v>
      </c>
      <c r="E22" s="40" t="s">
        <v>30</v>
      </c>
      <c r="F22" s="40" t="s">
        <v>31</v>
      </c>
      <c r="G22" s="40"/>
      <c r="H22" s="40" t="s">
        <v>33</v>
      </c>
      <c r="I22" s="208" t="s">
        <v>34</v>
      </c>
      <c r="J22" s="193"/>
      <c r="K22" s="51">
        <f>SUM(K14:K21)</f>
        <v>9</v>
      </c>
      <c r="L22" s="77">
        <f>SUM(L14:L21)</f>
        <v>747.09</v>
      </c>
      <c r="M22" s="51">
        <f t="shared" ref="M22:T22" si="7">SUM(M14:M21)</f>
        <v>7.5</v>
      </c>
      <c r="N22" s="77">
        <f t="shared" si="7"/>
        <v>398.47500000000002</v>
      </c>
      <c r="O22" s="51">
        <f t="shared" si="7"/>
        <v>3</v>
      </c>
      <c r="P22" s="51">
        <f t="shared" si="7"/>
        <v>3</v>
      </c>
      <c r="Q22" s="51">
        <f t="shared" si="7"/>
        <v>16.5</v>
      </c>
      <c r="R22" s="77">
        <f t="shared" si="7"/>
        <v>100.485</v>
      </c>
      <c r="S22" s="77">
        <f t="shared" si="7"/>
        <v>0</v>
      </c>
      <c r="T22" s="51">
        <f t="shared" si="7"/>
        <v>1249.0500000000002</v>
      </c>
    </row>
    <row r="23" spans="1:21" ht="32.4" x14ac:dyDescent="0.3">
      <c r="A23" s="430" t="s">
        <v>252</v>
      </c>
      <c r="B23" s="431"/>
      <c r="C23" s="11" t="s">
        <v>253</v>
      </c>
      <c r="D23" s="12" t="s">
        <v>254</v>
      </c>
      <c r="E23" s="13" t="s">
        <v>59</v>
      </c>
      <c r="F23" s="14" t="s">
        <v>54</v>
      </c>
      <c r="G23" s="45" t="s">
        <v>54</v>
      </c>
      <c r="H23" s="156" t="s">
        <v>55</v>
      </c>
      <c r="I23" s="168">
        <f t="shared" si="0"/>
        <v>45.550000000000004</v>
      </c>
      <c r="J23" s="195"/>
      <c r="K23" s="174">
        <v>0.5</v>
      </c>
      <c r="L23" s="175">
        <f t="shared" si="1"/>
        <v>41.505000000000003</v>
      </c>
      <c r="M23" s="176">
        <v>0</v>
      </c>
      <c r="N23" s="175">
        <f t="shared" si="2"/>
        <v>0</v>
      </c>
      <c r="O23" s="187">
        <v>1</v>
      </c>
      <c r="P23" s="178">
        <f t="shared" si="3"/>
        <v>1</v>
      </c>
      <c r="Q23" s="187">
        <v>0.5</v>
      </c>
      <c r="R23" s="178">
        <f t="shared" si="4"/>
        <v>3.0449999999999999</v>
      </c>
      <c r="S23" s="187">
        <v>0</v>
      </c>
      <c r="T23" s="179">
        <f t="shared" ref="T23:T25" si="8">L23+N23+P23+R23</f>
        <v>45.550000000000004</v>
      </c>
    </row>
    <row r="24" spans="1:21" ht="53.25" customHeight="1" x14ac:dyDescent="0.3">
      <c r="A24" s="428" t="s">
        <v>255</v>
      </c>
      <c r="B24" s="429"/>
      <c r="C24" s="4" t="s">
        <v>256</v>
      </c>
      <c r="D24" s="5" t="s">
        <v>257</v>
      </c>
      <c r="E24" s="6" t="s">
        <v>59</v>
      </c>
      <c r="F24" s="7" t="s">
        <v>258</v>
      </c>
      <c r="G24" s="18" t="s">
        <v>231</v>
      </c>
      <c r="H24" s="157" t="s">
        <v>46</v>
      </c>
      <c r="I24" s="168">
        <f t="shared" si="0"/>
        <v>0</v>
      </c>
      <c r="J24" s="194"/>
      <c r="K24" s="202">
        <v>0</v>
      </c>
      <c r="L24" s="57">
        <f t="shared" si="1"/>
        <v>0</v>
      </c>
      <c r="M24" s="56">
        <v>0</v>
      </c>
      <c r="N24" s="57">
        <f t="shared" si="2"/>
        <v>0</v>
      </c>
      <c r="O24" s="56">
        <v>0</v>
      </c>
      <c r="P24" s="53">
        <f t="shared" si="3"/>
        <v>0</v>
      </c>
      <c r="Q24" s="56">
        <v>0</v>
      </c>
      <c r="R24" s="53">
        <f t="shared" si="4"/>
        <v>0</v>
      </c>
      <c r="S24" s="56">
        <v>0</v>
      </c>
      <c r="T24" s="164">
        <f t="shared" si="8"/>
        <v>0</v>
      </c>
    </row>
    <row r="25" spans="1:21" ht="58.5" customHeight="1" x14ac:dyDescent="0.3">
      <c r="A25" s="430" t="s">
        <v>259</v>
      </c>
      <c r="B25" s="431"/>
      <c r="C25" s="11" t="s">
        <v>260</v>
      </c>
      <c r="D25" s="12" t="s">
        <v>257</v>
      </c>
      <c r="E25" s="13" t="s">
        <v>59</v>
      </c>
      <c r="F25" s="14" t="s">
        <v>54</v>
      </c>
      <c r="G25" s="45" t="s">
        <v>54</v>
      </c>
      <c r="H25" s="156" t="s">
        <v>46</v>
      </c>
      <c r="I25" s="168">
        <f t="shared" si="0"/>
        <v>0</v>
      </c>
      <c r="J25" s="195"/>
      <c r="K25" s="174">
        <v>0</v>
      </c>
      <c r="L25" s="175">
        <f t="shared" si="1"/>
        <v>0</v>
      </c>
      <c r="M25" s="176">
        <v>0</v>
      </c>
      <c r="N25" s="175">
        <f t="shared" si="2"/>
        <v>0</v>
      </c>
      <c r="O25" s="187">
        <v>0</v>
      </c>
      <c r="P25" s="178">
        <f t="shared" si="3"/>
        <v>0</v>
      </c>
      <c r="Q25" s="187">
        <v>0</v>
      </c>
      <c r="R25" s="178">
        <f t="shared" si="4"/>
        <v>0</v>
      </c>
      <c r="S25" s="187">
        <v>0</v>
      </c>
      <c r="T25" s="179">
        <f t="shared" si="8"/>
        <v>0</v>
      </c>
    </row>
    <row r="26" spans="1:21" s="3" customFormat="1" ht="72.75" customHeight="1" x14ac:dyDescent="0.3">
      <c r="A26" s="422" t="s">
        <v>261</v>
      </c>
      <c r="B26" s="423"/>
      <c r="C26" s="40" t="s">
        <v>29</v>
      </c>
      <c r="D26" s="41" t="s">
        <v>251</v>
      </c>
      <c r="E26" s="40" t="s">
        <v>30</v>
      </c>
      <c r="F26" s="40" t="s">
        <v>31</v>
      </c>
      <c r="G26" s="40"/>
      <c r="H26" s="40" t="s">
        <v>33</v>
      </c>
      <c r="I26" s="208" t="s">
        <v>34</v>
      </c>
      <c r="J26" s="193"/>
      <c r="K26" s="51">
        <f>SUM(K23:K25)</f>
        <v>0.5</v>
      </c>
      <c r="L26" s="77">
        <f t="shared" ref="L26:T26" si="9">SUM(L23:L25)</f>
        <v>41.505000000000003</v>
      </c>
      <c r="M26" s="51">
        <f t="shared" si="9"/>
        <v>0</v>
      </c>
      <c r="N26" s="77">
        <f t="shared" si="9"/>
        <v>0</v>
      </c>
      <c r="O26" s="51">
        <f t="shared" si="9"/>
        <v>1</v>
      </c>
      <c r="P26" s="51">
        <f t="shared" si="9"/>
        <v>1</v>
      </c>
      <c r="Q26" s="51">
        <f t="shared" si="9"/>
        <v>0.5</v>
      </c>
      <c r="R26" s="77">
        <f t="shared" si="9"/>
        <v>3.0449999999999999</v>
      </c>
      <c r="S26" s="77">
        <f t="shared" si="9"/>
        <v>0</v>
      </c>
      <c r="T26" s="51">
        <f t="shared" si="9"/>
        <v>45.550000000000004</v>
      </c>
      <c r="U26"/>
    </row>
    <row r="27" spans="1:21" s="3" customFormat="1" ht="32.4" x14ac:dyDescent="0.3">
      <c r="A27" s="430" t="s">
        <v>262</v>
      </c>
      <c r="B27" s="431"/>
      <c r="C27" s="11" t="s">
        <v>263</v>
      </c>
      <c r="D27" s="12" t="s">
        <v>254</v>
      </c>
      <c r="E27" s="13" t="s">
        <v>59</v>
      </c>
      <c r="F27" s="14" t="s">
        <v>54</v>
      </c>
      <c r="G27" s="45" t="s">
        <v>54</v>
      </c>
      <c r="H27" s="156" t="s">
        <v>55</v>
      </c>
      <c r="I27" s="168">
        <f t="shared" si="0"/>
        <v>45.550000000000004</v>
      </c>
      <c r="J27" s="195"/>
      <c r="K27" s="174">
        <v>0.5</v>
      </c>
      <c r="L27" s="175">
        <f t="shared" si="1"/>
        <v>41.505000000000003</v>
      </c>
      <c r="M27" s="176">
        <v>0</v>
      </c>
      <c r="N27" s="175">
        <f t="shared" si="2"/>
        <v>0</v>
      </c>
      <c r="O27" s="187">
        <v>1</v>
      </c>
      <c r="P27" s="178">
        <f t="shared" si="3"/>
        <v>1</v>
      </c>
      <c r="Q27" s="187">
        <v>0.5</v>
      </c>
      <c r="R27" s="178">
        <f t="shared" si="4"/>
        <v>3.0449999999999999</v>
      </c>
      <c r="S27" s="187">
        <v>0</v>
      </c>
      <c r="T27" s="179">
        <f t="shared" ref="T27:T29" si="10">L27+N27+P27+R27</f>
        <v>45.550000000000004</v>
      </c>
      <c r="U27"/>
    </row>
    <row r="28" spans="1:21" s="3" customFormat="1" ht="54.75" customHeight="1" x14ac:dyDescent="0.3">
      <c r="A28" s="428" t="s">
        <v>255</v>
      </c>
      <c r="B28" s="429"/>
      <c r="C28" s="11" t="s">
        <v>264</v>
      </c>
      <c r="D28" s="5" t="s">
        <v>257</v>
      </c>
      <c r="E28" s="6" t="s">
        <v>59</v>
      </c>
      <c r="F28" s="7" t="s">
        <v>258</v>
      </c>
      <c r="G28" s="18" t="s">
        <v>231</v>
      </c>
      <c r="H28" s="157" t="s">
        <v>46</v>
      </c>
      <c r="I28" s="168">
        <f t="shared" si="0"/>
        <v>0</v>
      </c>
      <c r="J28" s="194"/>
      <c r="K28" s="202">
        <v>0</v>
      </c>
      <c r="L28" s="57">
        <f t="shared" si="1"/>
        <v>0</v>
      </c>
      <c r="M28" s="56">
        <v>0</v>
      </c>
      <c r="N28" s="57">
        <f t="shared" si="2"/>
        <v>0</v>
      </c>
      <c r="O28" s="56">
        <v>0</v>
      </c>
      <c r="P28" s="53">
        <f t="shared" si="3"/>
        <v>0</v>
      </c>
      <c r="Q28" s="56">
        <v>0</v>
      </c>
      <c r="R28" s="53">
        <f t="shared" si="4"/>
        <v>0</v>
      </c>
      <c r="S28" s="56">
        <v>0</v>
      </c>
      <c r="T28" s="164">
        <f t="shared" si="10"/>
        <v>0</v>
      </c>
      <c r="U28"/>
    </row>
    <row r="29" spans="1:21" s="3" customFormat="1" ht="66.75" customHeight="1" x14ac:dyDescent="0.3">
      <c r="A29" s="430" t="s">
        <v>265</v>
      </c>
      <c r="B29" s="431"/>
      <c r="C29" s="11" t="s">
        <v>266</v>
      </c>
      <c r="D29" s="12" t="s">
        <v>257</v>
      </c>
      <c r="E29" s="13" t="s">
        <v>59</v>
      </c>
      <c r="F29" s="14" t="s">
        <v>54</v>
      </c>
      <c r="G29" s="45" t="s">
        <v>54</v>
      </c>
      <c r="H29" s="156" t="s">
        <v>46</v>
      </c>
      <c r="I29" s="168">
        <f t="shared" si="0"/>
        <v>0</v>
      </c>
      <c r="J29" s="195"/>
      <c r="K29" s="174">
        <v>0</v>
      </c>
      <c r="L29" s="175">
        <f t="shared" si="1"/>
        <v>0</v>
      </c>
      <c r="M29" s="176">
        <v>0</v>
      </c>
      <c r="N29" s="175">
        <f t="shared" si="2"/>
        <v>0</v>
      </c>
      <c r="O29" s="187">
        <v>0</v>
      </c>
      <c r="P29" s="178">
        <f t="shared" si="3"/>
        <v>0</v>
      </c>
      <c r="Q29" s="187">
        <v>0</v>
      </c>
      <c r="R29" s="178">
        <f t="shared" si="4"/>
        <v>0</v>
      </c>
      <c r="S29" s="187">
        <v>0</v>
      </c>
      <c r="T29" s="179">
        <f t="shared" si="10"/>
        <v>0</v>
      </c>
      <c r="U29"/>
    </row>
    <row r="30" spans="1:21" s="3" customFormat="1" ht="49.5" customHeight="1" x14ac:dyDescent="0.3">
      <c r="A30" s="422" t="s">
        <v>267</v>
      </c>
      <c r="B30" s="423"/>
      <c r="C30" s="40" t="s">
        <v>29</v>
      </c>
      <c r="D30" s="41" t="s">
        <v>251</v>
      </c>
      <c r="E30" s="40" t="s">
        <v>30</v>
      </c>
      <c r="F30" s="40" t="s">
        <v>31</v>
      </c>
      <c r="G30" s="40"/>
      <c r="H30" s="40" t="s">
        <v>33</v>
      </c>
      <c r="I30" s="208" t="s">
        <v>34</v>
      </c>
      <c r="J30" s="193"/>
      <c r="K30" s="51">
        <f>SUM(K27:K29)</f>
        <v>0.5</v>
      </c>
      <c r="L30" s="77">
        <f t="shared" ref="L30:T30" si="11">SUM(L27:L29)</f>
        <v>41.505000000000003</v>
      </c>
      <c r="M30" s="51">
        <f t="shared" si="11"/>
        <v>0</v>
      </c>
      <c r="N30" s="77">
        <f t="shared" si="11"/>
        <v>0</v>
      </c>
      <c r="O30" s="51">
        <f t="shared" si="11"/>
        <v>1</v>
      </c>
      <c r="P30" s="51">
        <f t="shared" si="11"/>
        <v>1</v>
      </c>
      <c r="Q30" s="51">
        <f t="shared" si="11"/>
        <v>0.5</v>
      </c>
      <c r="R30" s="77">
        <f t="shared" si="11"/>
        <v>3.0449999999999999</v>
      </c>
      <c r="S30" s="77">
        <f t="shared" si="11"/>
        <v>0</v>
      </c>
      <c r="T30" s="51">
        <f t="shared" si="11"/>
        <v>45.550000000000004</v>
      </c>
      <c r="U30"/>
    </row>
    <row r="31" spans="1:21" s="3" customFormat="1" ht="27" customHeight="1" x14ac:dyDescent="0.3">
      <c r="A31" s="430" t="s">
        <v>268</v>
      </c>
      <c r="B31" s="431"/>
      <c r="C31" s="11" t="s">
        <v>269</v>
      </c>
      <c r="D31" s="12" t="s">
        <v>270</v>
      </c>
      <c r="E31" s="13" t="s">
        <v>59</v>
      </c>
      <c r="F31" s="14" t="s">
        <v>54</v>
      </c>
      <c r="G31" s="45" t="s">
        <v>54</v>
      </c>
      <c r="H31" s="156" t="s">
        <v>55</v>
      </c>
      <c r="I31" s="168">
        <f t="shared" si="0"/>
        <v>45.550000000000004</v>
      </c>
      <c r="J31" s="195"/>
      <c r="K31" s="174">
        <v>0.5</v>
      </c>
      <c r="L31" s="175">
        <f t="shared" si="1"/>
        <v>41.505000000000003</v>
      </c>
      <c r="M31" s="176">
        <v>0</v>
      </c>
      <c r="N31" s="175">
        <f t="shared" si="2"/>
        <v>0</v>
      </c>
      <c r="O31" s="187">
        <v>1</v>
      </c>
      <c r="P31" s="178">
        <f t="shared" si="3"/>
        <v>1</v>
      </c>
      <c r="Q31" s="187">
        <v>0.5</v>
      </c>
      <c r="R31" s="178">
        <f t="shared" si="4"/>
        <v>3.0449999999999999</v>
      </c>
      <c r="S31" s="187">
        <v>0</v>
      </c>
      <c r="T31" s="179">
        <f t="shared" ref="T31:T33" si="12">L31+N31+P31+R31</f>
        <v>45.550000000000004</v>
      </c>
      <c r="U31"/>
    </row>
    <row r="32" spans="1:21" s="3" customFormat="1" ht="19.5" customHeight="1" x14ac:dyDescent="0.3">
      <c r="A32" s="428" t="s">
        <v>271</v>
      </c>
      <c r="B32" s="429"/>
      <c r="C32" s="11" t="s">
        <v>272</v>
      </c>
      <c r="D32" s="5" t="s">
        <v>270</v>
      </c>
      <c r="E32" s="6" t="s">
        <v>273</v>
      </c>
      <c r="F32" s="7" t="s">
        <v>54</v>
      </c>
      <c r="G32" s="18" t="s">
        <v>54</v>
      </c>
      <c r="H32" s="157" t="s">
        <v>46</v>
      </c>
      <c r="I32" s="168">
        <f t="shared" si="0"/>
        <v>0</v>
      </c>
      <c r="J32" s="194"/>
      <c r="K32" s="202">
        <v>0</v>
      </c>
      <c r="L32" s="57">
        <f t="shared" si="1"/>
        <v>0</v>
      </c>
      <c r="M32" s="56">
        <v>0</v>
      </c>
      <c r="N32" s="57">
        <f t="shared" si="2"/>
        <v>0</v>
      </c>
      <c r="O32" s="56">
        <v>0</v>
      </c>
      <c r="P32" s="53">
        <f t="shared" si="3"/>
        <v>0</v>
      </c>
      <c r="Q32" s="56">
        <v>0</v>
      </c>
      <c r="R32" s="53">
        <f t="shared" si="4"/>
        <v>0</v>
      </c>
      <c r="S32" s="56">
        <v>0</v>
      </c>
      <c r="T32" s="164">
        <f t="shared" si="12"/>
        <v>0</v>
      </c>
      <c r="U32"/>
    </row>
    <row r="33" spans="1:21" s="3" customFormat="1" ht="27" customHeight="1" x14ac:dyDescent="0.3">
      <c r="A33" s="430" t="s">
        <v>274</v>
      </c>
      <c r="B33" s="431"/>
      <c r="C33" s="11" t="s">
        <v>275</v>
      </c>
      <c r="D33" s="12" t="s">
        <v>270</v>
      </c>
      <c r="E33" s="13" t="s">
        <v>273</v>
      </c>
      <c r="F33" s="14" t="s">
        <v>54</v>
      </c>
      <c r="G33" s="14" t="s">
        <v>54</v>
      </c>
      <c r="H33" s="156" t="s">
        <v>55</v>
      </c>
      <c r="I33" s="168">
        <f t="shared" si="0"/>
        <v>29.61</v>
      </c>
      <c r="J33" s="195"/>
      <c r="K33" s="174">
        <v>0</v>
      </c>
      <c r="L33" s="175">
        <f t="shared" si="1"/>
        <v>0</v>
      </c>
      <c r="M33" s="176">
        <v>0.5</v>
      </c>
      <c r="N33" s="175">
        <f t="shared" si="2"/>
        <v>26.565000000000001</v>
      </c>
      <c r="O33" s="187">
        <v>0</v>
      </c>
      <c r="P33" s="178">
        <f t="shared" si="3"/>
        <v>0</v>
      </c>
      <c r="Q33" s="187">
        <v>0.5</v>
      </c>
      <c r="R33" s="178">
        <f t="shared" si="4"/>
        <v>3.0449999999999999</v>
      </c>
      <c r="S33" s="187">
        <v>0</v>
      </c>
      <c r="T33" s="179">
        <f t="shared" si="12"/>
        <v>29.61</v>
      </c>
      <c r="U33"/>
    </row>
    <row r="34" spans="1:21" s="3" customFormat="1" ht="27" customHeight="1" x14ac:dyDescent="0.3">
      <c r="A34" s="422" t="s">
        <v>276</v>
      </c>
      <c r="B34" s="423"/>
      <c r="C34" s="40" t="s">
        <v>29</v>
      </c>
      <c r="D34" s="41" t="s">
        <v>251</v>
      </c>
      <c r="E34" s="40" t="s">
        <v>30</v>
      </c>
      <c r="F34" s="40" t="s">
        <v>31</v>
      </c>
      <c r="G34" s="40"/>
      <c r="H34" s="40" t="s">
        <v>33</v>
      </c>
      <c r="I34" s="208" t="s">
        <v>34</v>
      </c>
      <c r="J34" s="193"/>
      <c r="K34" s="51">
        <f>SUM(K31:K33)</f>
        <v>0.5</v>
      </c>
      <c r="L34" s="51">
        <f t="shared" ref="L34:T34" si="13">SUM(L31:L33)</f>
        <v>41.505000000000003</v>
      </c>
      <c r="M34" s="51">
        <f t="shared" si="13"/>
        <v>0.5</v>
      </c>
      <c r="N34" s="51">
        <f t="shared" si="13"/>
        <v>26.565000000000001</v>
      </c>
      <c r="O34" s="51">
        <f t="shared" si="13"/>
        <v>1</v>
      </c>
      <c r="P34" s="51">
        <f t="shared" si="13"/>
        <v>1</v>
      </c>
      <c r="Q34" s="51">
        <f t="shared" si="13"/>
        <v>1</v>
      </c>
      <c r="R34" s="51">
        <f t="shared" si="13"/>
        <v>6.09</v>
      </c>
      <c r="S34" s="51">
        <f t="shared" si="13"/>
        <v>0</v>
      </c>
      <c r="T34" s="51">
        <f t="shared" si="13"/>
        <v>75.16</v>
      </c>
      <c r="U34"/>
    </row>
    <row r="35" spans="1:21" s="3" customFormat="1" ht="27.75" customHeight="1" x14ac:dyDescent="0.3">
      <c r="A35" s="430" t="s">
        <v>277</v>
      </c>
      <c r="B35" s="431"/>
      <c r="C35" s="11" t="s">
        <v>278</v>
      </c>
      <c r="D35" s="12" t="s">
        <v>270</v>
      </c>
      <c r="E35" s="13" t="s">
        <v>273</v>
      </c>
      <c r="F35" s="14" t="s">
        <v>54</v>
      </c>
      <c r="G35" s="45" t="s">
        <v>54</v>
      </c>
      <c r="H35" s="156" t="s">
        <v>55</v>
      </c>
      <c r="I35" s="168">
        <f t="shared" si="0"/>
        <v>45.550000000000004</v>
      </c>
      <c r="J35" s="195"/>
      <c r="K35" s="174">
        <v>0.5</v>
      </c>
      <c r="L35" s="175">
        <f t="shared" si="1"/>
        <v>41.505000000000003</v>
      </c>
      <c r="M35" s="176">
        <v>0</v>
      </c>
      <c r="N35" s="175">
        <f t="shared" si="2"/>
        <v>0</v>
      </c>
      <c r="O35" s="187">
        <v>1</v>
      </c>
      <c r="P35" s="178">
        <f t="shared" si="3"/>
        <v>1</v>
      </c>
      <c r="Q35" s="187">
        <v>0.5</v>
      </c>
      <c r="R35" s="178">
        <f t="shared" si="4"/>
        <v>3.0449999999999999</v>
      </c>
      <c r="S35" s="187">
        <v>0</v>
      </c>
      <c r="T35" s="179">
        <f t="shared" ref="T35:T37" si="14">L35+N35+P35+R35</f>
        <v>45.550000000000004</v>
      </c>
      <c r="U35"/>
    </row>
    <row r="36" spans="1:21" s="3" customFormat="1" ht="45" customHeight="1" x14ac:dyDescent="0.3">
      <c r="A36" s="428" t="s">
        <v>279</v>
      </c>
      <c r="B36" s="429"/>
      <c r="C36" s="11" t="s">
        <v>280</v>
      </c>
      <c r="D36" s="5" t="s">
        <v>270</v>
      </c>
      <c r="E36" s="6" t="s">
        <v>273</v>
      </c>
      <c r="F36" s="7" t="s">
        <v>54</v>
      </c>
      <c r="G36" s="8" t="s">
        <v>54</v>
      </c>
      <c r="H36" s="157" t="s">
        <v>46</v>
      </c>
      <c r="I36" s="168">
        <f t="shared" si="0"/>
        <v>0</v>
      </c>
      <c r="J36" s="194"/>
      <c r="K36" s="202">
        <v>0</v>
      </c>
      <c r="L36" s="57">
        <f t="shared" si="1"/>
        <v>0</v>
      </c>
      <c r="M36" s="56">
        <v>0</v>
      </c>
      <c r="N36" s="57">
        <f t="shared" si="2"/>
        <v>0</v>
      </c>
      <c r="O36" s="56">
        <v>0</v>
      </c>
      <c r="P36" s="53">
        <f t="shared" si="3"/>
        <v>0</v>
      </c>
      <c r="Q36" s="56">
        <v>0</v>
      </c>
      <c r="R36" s="53">
        <f t="shared" si="4"/>
        <v>0</v>
      </c>
      <c r="S36" s="56">
        <v>0</v>
      </c>
      <c r="T36" s="164">
        <f t="shared" si="14"/>
        <v>0</v>
      </c>
      <c r="U36"/>
    </row>
    <row r="37" spans="1:21" s="3" customFormat="1" ht="55.5" customHeight="1" x14ac:dyDescent="0.3">
      <c r="A37" s="430" t="s">
        <v>281</v>
      </c>
      <c r="B37" s="431"/>
      <c r="C37" s="11" t="s">
        <v>282</v>
      </c>
      <c r="D37" s="12" t="s">
        <v>270</v>
      </c>
      <c r="E37" s="13" t="s">
        <v>273</v>
      </c>
      <c r="F37" s="46" t="s">
        <v>54</v>
      </c>
      <c r="G37" s="45" t="s">
        <v>54</v>
      </c>
      <c r="H37" s="156" t="s">
        <v>55</v>
      </c>
      <c r="I37" s="168">
        <f t="shared" si="0"/>
        <v>29.61</v>
      </c>
      <c r="J37" s="195"/>
      <c r="K37" s="174">
        <v>0</v>
      </c>
      <c r="L37" s="175">
        <f t="shared" si="1"/>
        <v>0</v>
      </c>
      <c r="M37" s="176">
        <v>0.5</v>
      </c>
      <c r="N37" s="175">
        <f t="shared" si="2"/>
        <v>26.565000000000001</v>
      </c>
      <c r="O37" s="187">
        <v>0</v>
      </c>
      <c r="P37" s="178">
        <f t="shared" si="3"/>
        <v>0</v>
      </c>
      <c r="Q37" s="187">
        <v>0.5</v>
      </c>
      <c r="R37" s="178">
        <f t="shared" si="4"/>
        <v>3.0449999999999999</v>
      </c>
      <c r="S37" s="187">
        <v>0</v>
      </c>
      <c r="T37" s="179">
        <f t="shared" si="14"/>
        <v>29.61</v>
      </c>
      <c r="U37"/>
    </row>
    <row r="38" spans="1:21" s="3" customFormat="1" ht="58.5" customHeight="1" x14ac:dyDescent="0.3">
      <c r="A38" s="422" t="s">
        <v>283</v>
      </c>
      <c r="B38" s="423"/>
      <c r="C38" s="40" t="s">
        <v>29</v>
      </c>
      <c r="D38" s="41" t="s">
        <v>251</v>
      </c>
      <c r="E38" s="40" t="s">
        <v>30</v>
      </c>
      <c r="F38" s="40" t="s">
        <v>31</v>
      </c>
      <c r="G38" s="40"/>
      <c r="H38" s="40" t="s">
        <v>33</v>
      </c>
      <c r="I38" s="208" t="s">
        <v>34</v>
      </c>
      <c r="J38" s="193"/>
      <c r="K38" s="51">
        <f>SUM(K35:K37)</f>
        <v>0.5</v>
      </c>
      <c r="L38" s="51">
        <f t="shared" ref="L38:T38" si="15">SUM(L35:L37)</f>
        <v>41.505000000000003</v>
      </c>
      <c r="M38" s="51">
        <f t="shared" si="15"/>
        <v>0.5</v>
      </c>
      <c r="N38" s="51">
        <f t="shared" si="15"/>
        <v>26.565000000000001</v>
      </c>
      <c r="O38" s="51">
        <f t="shared" si="15"/>
        <v>1</v>
      </c>
      <c r="P38" s="51">
        <f t="shared" si="15"/>
        <v>1</v>
      </c>
      <c r="Q38" s="51">
        <f t="shared" si="15"/>
        <v>1</v>
      </c>
      <c r="R38" s="51">
        <f t="shared" si="15"/>
        <v>6.09</v>
      </c>
      <c r="S38" s="51">
        <f t="shared" si="15"/>
        <v>0</v>
      </c>
      <c r="T38" s="51">
        <f t="shared" si="15"/>
        <v>75.16</v>
      </c>
      <c r="U38"/>
    </row>
    <row r="39" spans="1:21" s="3" customFormat="1" ht="63" customHeight="1" x14ac:dyDescent="0.3">
      <c r="A39" s="430" t="s">
        <v>284</v>
      </c>
      <c r="B39" s="431"/>
      <c r="C39" s="11" t="s">
        <v>285</v>
      </c>
      <c r="D39" s="2" t="s">
        <v>270</v>
      </c>
      <c r="E39" s="13" t="s">
        <v>273</v>
      </c>
      <c r="F39" s="49" t="s">
        <v>54</v>
      </c>
      <c r="G39" s="50" t="s">
        <v>54</v>
      </c>
      <c r="H39" s="44" t="s">
        <v>55</v>
      </c>
      <c r="I39" s="168">
        <f t="shared" si="0"/>
        <v>45.550000000000004</v>
      </c>
      <c r="J39" s="195"/>
      <c r="K39" s="174">
        <v>0.5</v>
      </c>
      <c r="L39" s="175">
        <f t="shared" si="1"/>
        <v>41.505000000000003</v>
      </c>
      <c r="M39" s="176">
        <v>0</v>
      </c>
      <c r="N39" s="175">
        <f t="shared" si="2"/>
        <v>0</v>
      </c>
      <c r="O39" s="187">
        <v>1</v>
      </c>
      <c r="P39" s="178">
        <f t="shared" si="3"/>
        <v>1</v>
      </c>
      <c r="Q39" s="187">
        <v>0.5</v>
      </c>
      <c r="R39" s="178">
        <f t="shared" si="4"/>
        <v>3.0449999999999999</v>
      </c>
      <c r="S39" s="187">
        <v>0</v>
      </c>
      <c r="T39" s="179">
        <f t="shared" ref="T39:T41" si="16">L39+N39+P39+R39</f>
        <v>45.550000000000004</v>
      </c>
      <c r="U39"/>
    </row>
    <row r="40" spans="1:21" s="3" customFormat="1" ht="51.75" customHeight="1" x14ac:dyDescent="0.3">
      <c r="A40" s="428" t="s">
        <v>286</v>
      </c>
      <c r="B40" s="429"/>
      <c r="C40" s="11" t="s">
        <v>287</v>
      </c>
      <c r="D40" s="5" t="s">
        <v>270</v>
      </c>
      <c r="E40" s="6" t="s">
        <v>72</v>
      </c>
      <c r="F40" s="7" t="s">
        <v>54</v>
      </c>
      <c r="G40" s="18" t="s">
        <v>54</v>
      </c>
      <c r="H40" s="157" t="s">
        <v>46</v>
      </c>
      <c r="I40" s="168">
        <f t="shared" si="0"/>
        <v>0</v>
      </c>
      <c r="J40" s="194"/>
      <c r="K40" s="202">
        <v>0</v>
      </c>
      <c r="L40" s="57">
        <f t="shared" si="1"/>
        <v>0</v>
      </c>
      <c r="M40" s="56">
        <v>0</v>
      </c>
      <c r="N40" s="57">
        <f t="shared" si="2"/>
        <v>0</v>
      </c>
      <c r="O40" s="56">
        <v>0</v>
      </c>
      <c r="P40" s="53">
        <f t="shared" si="3"/>
        <v>0</v>
      </c>
      <c r="Q40" s="56">
        <v>0</v>
      </c>
      <c r="R40" s="53">
        <f t="shared" si="4"/>
        <v>0</v>
      </c>
      <c r="S40" s="56">
        <v>0</v>
      </c>
      <c r="T40" s="164">
        <f t="shared" si="16"/>
        <v>0</v>
      </c>
      <c r="U40"/>
    </row>
    <row r="41" spans="1:21" s="3" customFormat="1" ht="15" customHeight="1" x14ac:dyDescent="0.3">
      <c r="A41" s="430" t="s">
        <v>288</v>
      </c>
      <c r="B41" s="431"/>
      <c r="C41" s="11" t="s">
        <v>289</v>
      </c>
      <c r="D41" s="48" t="s">
        <v>270</v>
      </c>
      <c r="E41" s="48" t="s">
        <v>72</v>
      </c>
      <c r="F41" s="48" t="s">
        <v>54</v>
      </c>
      <c r="G41" s="48" t="s">
        <v>54</v>
      </c>
      <c r="H41" s="205" t="s">
        <v>55</v>
      </c>
      <c r="I41" s="168">
        <f t="shared" si="0"/>
        <v>29.61</v>
      </c>
      <c r="J41" s="206"/>
      <c r="K41" s="174">
        <v>0</v>
      </c>
      <c r="L41" s="175">
        <f t="shared" si="1"/>
        <v>0</v>
      </c>
      <c r="M41" s="176">
        <v>0.5</v>
      </c>
      <c r="N41" s="175">
        <f t="shared" si="2"/>
        <v>26.565000000000001</v>
      </c>
      <c r="O41" s="187">
        <v>0</v>
      </c>
      <c r="P41" s="178">
        <f t="shared" si="3"/>
        <v>0</v>
      </c>
      <c r="Q41" s="187">
        <v>0.5</v>
      </c>
      <c r="R41" s="178">
        <f t="shared" si="4"/>
        <v>3.0449999999999999</v>
      </c>
      <c r="S41" s="187">
        <v>0</v>
      </c>
      <c r="T41" s="179">
        <f t="shared" si="16"/>
        <v>29.61</v>
      </c>
      <c r="U41"/>
    </row>
    <row r="42" spans="1:21" ht="15" customHeight="1" x14ac:dyDescent="0.3">
      <c r="A42" s="422" t="s">
        <v>290</v>
      </c>
      <c r="B42" s="423"/>
      <c r="C42" s="40" t="s">
        <v>29</v>
      </c>
      <c r="D42" s="41" t="s">
        <v>251</v>
      </c>
      <c r="E42" s="40" t="s">
        <v>30</v>
      </c>
      <c r="F42" s="40" t="s">
        <v>31</v>
      </c>
      <c r="G42" s="40"/>
      <c r="H42" s="40" t="s">
        <v>33</v>
      </c>
      <c r="I42" s="208" t="s">
        <v>34</v>
      </c>
      <c r="J42" s="193"/>
      <c r="K42" s="51">
        <f>SUM(K39:K41)</f>
        <v>0.5</v>
      </c>
      <c r="L42" s="51">
        <f t="shared" ref="L42:T42" si="17">SUM(L39:L41)</f>
        <v>41.505000000000003</v>
      </c>
      <c r="M42" s="51">
        <f t="shared" si="17"/>
        <v>0.5</v>
      </c>
      <c r="N42" s="51">
        <f t="shared" si="17"/>
        <v>26.565000000000001</v>
      </c>
      <c r="O42" s="51">
        <f t="shared" si="17"/>
        <v>1</v>
      </c>
      <c r="P42" s="51">
        <f t="shared" si="17"/>
        <v>1</v>
      </c>
      <c r="Q42" s="51">
        <f t="shared" si="17"/>
        <v>1</v>
      </c>
      <c r="R42" s="51">
        <f t="shared" si="17"/>
        <v>6.09</v>
      </c>
      <c r="S42" s="51">
        <f t="shared" si="17"/>
        <v>0</v>
      </c>
      <c r="T42" s="51">
        <f t="shared" si="17"/>
        <v>75.16</v>
      </c>
    </row>
    <row r="43" spans="1:21" ht="21" customHeight="1" x14ac:dyDescent="0.3">
      <c r="A43" s="430" t="s">
        <v>291</v>
      </c>
      <c r="B43" s="431"/>
      <c r="C43" s="1" t="s">
        <v>292</v>
      </c>
      <c r="D43" s="2" t="s">
        <v>270</v>
      </c>
      <c r="E43" s="13" t="s">
        <v>273</v>
      </c>
      <c r="F43" s="49" t="s">
        <v>54</v>
      </c>
      <c r="G43" s="50" t="s">
        <v>54</v>
      </c>
      <c r="H43" s="44" t="s">
        <v>55</v>
      </c>
      <c r="I43" s="168">
        <f t="shared" si="0"/>
        <v>45.550000000000004</v>
      </c>
      <c r="J43" s="195"/>
      <c r="K43" s="174">
        <v>0.5</v>
      </c>
      <c r="L43" s="175">
        <f t="shared" si="1"/>
        <v>41.505000000000003</v>
      </c>
      <c r="M43" s="176">
        <v>0</v>
      </c>
      <c r="N43" s="175">
        <f t="shared" si="2"/>
        <v>0</v>
      </c>
      <c r="O43" s="187">
        <v>1</v>
      </c>
      <c r="P43" s="178">
        <f t="shared" si="3"/>
        <v>1</v>
      </c>
      <c r="Q43" s="187">
        <v>0.5</v>
      </c>
      <c r="R43" s="178">
        <f t="shared" si="4"/>
        <v>3.0449999999999999</v>
      </c>
      <c r="S43" s="187">
        <v>0</v>
      </c>
      <c r="T43" s="179">
        <f t="shared" ref="T43:T45" si="18">L43+N43+P43+R43</f>
        <v>45.550000000000004</v>
      </c>
    </row>
    <row r="44" spans="1:21" ht="21" customHeight="1" x14ac:dyDescent="0.3">
      <c r="A44" s="428" t="s">
        <v>293</v>
      </c>
      <c r="B44" s="429"/>
      <c r="C44" s="1" t="s">
        <v>294</v>
      </c>
      <c r="D44" s="5" t="s">
        <v>270</v>
      </c>
      <c r="E44" s="6" t="s">
        <v>72</v>
      </c>
      <c r="F44" s="7" t="s">
        <v>54</v>
      </c>
      <c r="G44" s="18" t="s">
        <v>54</v>
      </c>
      <c r="H44" s="157" t="s">
        <v>46</v>
      </c>
      <c r="I44" s="168">
        <f t="shared" si="0"/>
        <v>0</v>
      </c>
      <c r="J44" s="194"/>
      <c r="K44" s="202">
        <v>0</v>
      </c>
      <c r="L44" s="57">
        <f t="shared" si="1"/>
        <v>0</v>
      </c>
      <c r="M44" s="56">
        <v>0</v>
      </c>
      <c r="N44" s="57">
        <f t="shared" si="2"/>
        <v>0</v>
      </c>
      <c r="O44" s="56">
        <v>0</v>
      </c>
      <c r="P44" s="53">
        <f t="shared" si="3"/>
        <v>0</v>
      </c>
      <c r="Q44" s="56">
        <v>0</v>
      </c>
      <c r="R44" s="53">
        <f t="shared" si="4"/>
        <v>0</v>
      </c>
      <c r="S44" s="56">
        <v>0</v>
      </c>
      <c r="T44" s="164">
        <f t="shared" si="18"/>
        <v>0</v>
      </c>
    </row>
    <row r="45" spans="1:21" ht="21" customHeight="1" thickBot="1" x14ac:dyDescent="0.35">
      <c r="A45" s="430" t="s">
        <v>295</v>
      </c>
      <c r="B45" s="431"/>
      <c r="C45" s="1" t="s">
        <v>296</v>
      </c>
      <c r="D45" s="48" t="s">
        <v>270</v>
      </c>
      <c r="E45" s="48" t="s">
        <v>72</v>
      </c>
      <c r="F45" s="48" t="s">
        <v>54</v>
      </c>
      <c r="G45" s="48" t="s">
        <v>54</v>
      </c>
      <c r="H45" s="205" t="s">
        <v>55</v>
      </c>
      <c r="I45" s="168">
        <f t="shared" si="0"/>
        <v>29.61</v>
      </c>
      <c r="J45" s="206"/>
      <c r="K45" s="174">
        <v>0</v>
      </c>
      <c r="L45" s="175">
        <f t="shared" si="1"/>
        <v>0</v>
      </c>
      <c r="M45" s="176">
        <v>0.5</v>
      </c>
      <c r="N45" s="175">
        <f t="shared" si="2"/>
        <v>26.565000000000001</v>
      </c>
      <c r="O45" s="187">
        <v>0</v>
      </c>
      <c r="P45" s="178">
        <f t="shared" si="3"/>
        <v>0</v>
      </c>
      <c r="Q45" s="187">
        <v>0.5</v>
      </c>
      <c r="R45" s="178">
        <f t="shared" si="4"/>
        <v>3.0449999999999999</v>
      </c>
      <c r="S45" s="187">
        <v>0</v>
      </c>
      <c r="T45" s="179">
        <f t="shared" si="18"/>
        <v>29.61</v>
      </c>
    </row>
    <row r="46" spans="1:21" ht="16.2" thickBot="1" x14ac:dyDescent="0.35">
      <c r="A46" s="47"/>
      <c r="B46" s="422"/>
      <c r="C46" s="423"/>
      <c r="D46" s="40"/>
      <c r="E46" s="41"/>
      <c r="F46" s="40"/>
      <c r="G46" s="40"/>
      <c r="H46" s="65"/>
      <c r="I46" s="168">
        <f t="shared" si="0"/>
        <v>75.16</v>
      </c>
      <c r="J46" s="193"/>
      <c r="K46" s="78">
        <f>SUM(K43:K45)</f>
        <v>0.5</v>
      </c>
      <c r="L46" s="78">
        <f t="shared" ref="L46:T46" si="19">SUM(L43:L45)</f>
        <v>41.505000000000003</v>
      </c>
      <c r="M46" s="78">
        <f t="shared" si="19"/>
        <v>0.5</v>
      </c>
      <c r="N46" s="78">
        <f t="shared" si="19"/>
        <v>26.565000000000001</v>
      </c>
      <c r="O46" s="78">
        <f t="shared" si="19"/>
        <v>1</v>
      </c>
      <c r="P46" s="78">
        <f t="shared" si="19"/>
        <v>1</v>
      </c>
      <c r="Q46" s="78">
        <f t="shared" si="19"/>
        <v>1</v>
      </c>
      <c r="R46" s="78">
        <f t="shared" si="19"/>
        <v>6.09</v>
      </c>
      <c r="S46" s="78">
        <f t="shared" si="19"/>
        <v>0</v>
      </c>
      <c r="T46" s="78">
        <f t="shared" si="19"/>
        <v>75.16</v>
      </c>
    </row>
    <row r="47" spans="1:21" ht="17.399999999999999" thickBot="1" x14ac:dyDescent="0.35">
      <c r="A47" s="47"/>
      <c r="B47" s="47"/>
      <c r="C47" s="47"/>
      <c r="D47" s="47"/>
      <c r="E47" s="47"/>
      <c r="F47" s="47"/>
      <c r="G47" s="47"/>
      <c r="H47" s="253" t="s">
        <v>217</v>
      </c>
      <c r="I47" s="254">
        <f>SUM(I14:I21)+SUM(I31:I33)</f>
        <v>1324.2100000000003</v>
      </c>
      <c r="J47" s="196"/>
      <c r="K47" s="161"/>
      <c r="L47" s="57"/>
      <c r="M47" s="52"/>
      <c r="N47" s="53"/>
      <c r="O47" s="54"/>
      <c r="P47" s="55"/>
      <c r="Q47" s="56"/>
      <c r="R47" s="57"/>
      <c r="S47" s="58"/>
      <c r="T47" s="57"/>
    </row>
    <row r="48" spans="1:21" x14ac:dyDescent="0.3">
      <c r="A48" s="47"/>
      <c r="B48" s="47"/>
      <c r="C48" s="47"/>
      <c r="D48" s="47"/>
      <c r="E48" s="47"/>
      <c r="F48" s="47"/>
      <c r="G48" s="47"/>
      <c r="H48" s="47"/>
      <c r="I48" s="47"/>
      <c r="J48" s="198"/>
    </row>
    <row r="49" spans="1:11" x14ac:dyDescent="0.3">
      <c r="A49" s="47"/>
      <c r="B49" s="47"/>
      <c r="C49" s="47"/>
      <c r="D49" s="47"/>
      <c r="E49" s="47"/>
      <c r="F49" s="47"/>
      <c r="G49" s="47"/>
      <c r="H49" s="47"/>
      <c r="I49" s="47"/>
      <c r="J49" s="198"/>
      <c r="K49">
        <f>K22+K26+M22+M38</f>
        <v>17.5</v>
      </c>
    </row>
    <row r="50" spans="1:11" x14ac:dyDescent="0.3">
      <c r="A50" s="47"/>
      <c r="B50" s="47"/>
      <c r="C50" s="47"/>
      <c r="D50" s="47"/>
      <c r="E50" s="47"/>
      <c r="F50" s="47"/>
      <c r="G50" s="47"/>
      <c r="H50" s="47"/>
      <c r="I50" s="47"/>
      <c r="J50" s="198"/>
    </row>
  </sheetData>
  <mergeCells count="42">
    <mergeCell ref="A16:B16"/>
    <mergeCell ref="A42:B42"/>
    <mergeCell ref="A43:B43"/>
    <mergeCell ref="A44:B44"/>
    <mergeCell ref="A45:B45"/>
    <mergeCell ref="A35:B35"/>
    <mergeCell ref="A36:B36"/>
    <mergeCell ref="A37:B37"/>
    <mergeCell ref="A38:B38"/>
    <mergeCell ref="A39:B39"/>
    <mergeCell ref="A41:B41"/>
    <mergeCell ref="A40:B40"/>
    <mergeCell ref="A23:B23"/>
    <mergeCell ref="A24:B24"/>
    <mergeCell ref="A25:B25"/>
    <mergeCell ref="A33:B33"/>
    <mergeCell ref="A27:B27"/>
    <mergeCell ref="A29:B29"/>
    <mergeCell ref="A30:B30"/>
    <mergeCell ref="A31:B31"/>
    <mergeCell ref="A32:B32"/>
    <mergeCell ref="A1:H1"/>
    <mergeCell ref="B6:H6"/>
    <mergeCell ref="B10:H10"/>
    <mergeCell ref="A12:H12"/>
    <mergeCell ref="A13:B13"/>
    <mergeCell ref="K12:L12"/>
    <mergeCell ref="M12:N12"/>
    <mergeCell ref="O12:P12"/>
    <mergeCell ref="Q12:R12"/>
    <mergeCell ref="B46:C46"/>
    <mergeCell ref="A34:B34"/>
    <mergeCell ref="A28:B28"/>
    <mergeCell ref="A22:B22"/>
    <mergeCell ref="A15:B15"/>
    <mergeCell ref="A26:B26"/>
    <mergeCell ref="A14:B14"/>
    <mergeCell ref="A17:B17"/>
    <mergeCell ref="A18:B18"/>
    <mergeCell ref="A19:B19"/>
    <mergeCell ref="A20:B20"/>
    <mergeCell ref="A21:B21"/>
  </mergeCells>
  <pageMargins left="0.25" right="0.25" top="0.75" bottom="0.75" header="0.3" footer="0.3"/>
  <pageSetup scale="5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63790-34D9-45B8-AFBC-BC1082657ECC}">
  <dimension ref="A1:U54"/>
  <sheetViews>
    <sheetView showGridLines="0" topLeftCell="D49" zoomScaleNormal="100" workbookViewId="0">
      <selection activeCell="K51" sqref="K51"/>
    </sheetView>
  </sheetViews>
  <sheetFormatPr baseColWidth="10" defaultColWidth="11.44140625" defaultRowHeight="14.4" x14ac:dyDescent="0.3"/>
  <cols>
    <col min="1" max="1" width="18" customWidth="1"/>
    <col min="2" max="2" width="57.6640625" customWidth="1"/>
    <col min="3" max="3" width="16.6640625" customWidth="1"/>
    <col min="4" max="4" width="17.6640625" customWidth="1"/>
    <col min="5" max="5" width="17" customWidth="1"/>
    <col min="6" max="6" width="30.33203125" customWidth="1"/>
    <col min="7" max="7" width="32.6640625" customWidth="1"/>
    <col min="8" max="9" width="10.44140625" customWidth="1"/>
    <col min="10" max="10" width="10.44140625" style="200" customWidth="1"/>
  </cols>
  <sheetData>
    <row r="1" spans="1:20" ht="16.8" x14ac:dyDescent="0.4">
      <c r="A1" s="405" t="s">
        <v>298</v>
      </c>
      <c r="B1" s="406"/>
      <c r="C1" s="406"/>
      <c r="D1" s="406"/>
      <c r="E1" s="406"/>
      <c r="F1" s="406"/>
      <c r="G1" s="406"/>
      <c r="H1" s="407"/>
      <c r="I1" s="188"/>
      <c r="J1" s="188"/>
    </row>
    <row r="2" spans="1:20" x14ac:dyDescent="0.3">
      <c r="A2" s="36" t="s">
        <v>1</v>
      </c>
      <c r="B2" s="30" t="s">
        <v>2</v>
      </c>
      <c r="C2" s="31"/>
      <c r="D2" s="31"/>
      <c r="E2" s="31"/>
      <c r="F2" s="31"/>
      <c r="G2" s="31"/>
      <c r="H2" s="32"/>
      <c r="I2" s="189"/>
      <c r="J2" s="189"/>
    </row>
    <row r="3" spans="1:20" x14ac:dyDescent="0.3">
      <c r="A3" s="37" t="s">
        <v>3</v>
      </c>
      <c r="B3" s="33" t="s">
        <v>299</v>
      </c>
      <c r="C3" s="26"/>
      <c r="D3" s="26"/>
      <c r="E3" s="26"/>
      <c r="F3" s="26"/>
      <c r="G3" s="26"/>
      <c r="H3" s="27"/>
      <c r="I3" s="189"/>
      <c r="J3" s="189"/>
    </row>
    <row r="4" spans="1:20" x14ac:dyDescent="0.3">
      <c r="A4" s="38" t="s">
        <v>5</v>
      </c>
      <c r="B4" s="34" t="s">
        <v>220</v>
      </c>
      <c r="C4" s="24"/>
      <c r="D4" s="24"/>
      <c r="E4" s="24"/>
      <c r="F4" s="24"/>
      <c r="G4" s="24"/>
      <c r="H4" s="25"/>
      <c r="I4" s="189"/>
      <c r="J4" s="189"/>
    </row>
    <row r="5" spans="1:20" x14ac:dyDescent="0.3">
      <c r="A5" s="37" t="s">
        <v>7</v>
      </c>
      <c r="B5" s="33" t="s">
        <v>221</v>
      </c>
      <c r="C5" s="26"/>
      <c r="D5" s="26"/>
      <c r="E5" s="26"/>
      <c r="F5" s="26"/>
      <c r="G5" s="26"/>
      <c r="H5" s="27"/>
      <c r="I5" s="189"/>
      <c r="J5" s="189"/>
    </row>
    <row r="6" spans="1:20" ht="33" customHeight="1" x14ac:dyDescent="0.3">
      <c r="A6" s="38" t="s">
        <v>9</v>
      </c>
      <c r="B6" s="410" t="s">
        <v>10</v>
      </c>
      <c r="C6" s="411"/>
      <c r="D6" s="411"/>
      <c r="E6" s="411"/>
      <c r="F6" s="411"/>
      <c r="G6" s="411"/>
      <c r="H6" s="412"/>
      <c r="I6" s="190"/>
      <c r="J6" s="190"/>
    </row>
    <row r="7" spans="1:20" ht="21.6" x14ac:dyDescent="0.3">
      <c r="A7" s="37" t="s">
        <v>11</v>
      </c>
      <c r="B7" s="33" t="s">
        <v>300</v>
      </c>
      <c r="C7" s="26"/>
      <c r="D7" s="26"/>
      <c r="E7" s="26"/>
      <c r="F7" s="26"/>
      <c r="G7" s="26"/>
      <c r="H7" s="27"/>
      <c r="I7" s="189"/>
      <c r="J7" s="189"/>
    </row>
    <row r="8" spans="1:20" x14ac:dyDescent="0.3">
      <c r="A8" s="38" t="s">
        <v>13</v>
      </c>
      <c r="B8" s="34" t="s">
        <v>14</v>
      </c>
      <c r="C8" s="24"/>
      <c r="D8" s="24"/>
      <c r="E8" s="24"/>
      <c r="F8" s="24"/>
      <c r="G8" s="24"/>
      <c r="H8" s="25"/>
      <c r="I8" s="189"/>
      <c r="J8" s="189"/>
    </row>
    <row r="9" spans="1:20" x14ac:dyDescent="0.3">
      <c r="A9" s="37" t="s">
        <v>15</v>
      </c>
      <c r="B9" s="33" t="s">
        <v>16</v>
      </c>
      <c r="C9" s="26"/>
      <c r="D9" s="26"/>
      <c r="E9" s="26"/>
      <c r="F9" s="26"/>
      <c r="G9" s="26"/>
      <c r="H9" s="27"/>
      <c r="I9" s="189"/>
      <c r="J9" s="189"/>
    </row>
    <row r="10" spans="1:20" x14ac:dyDescent="0.3">
      <c r="A10" s="38" t="s">
        <v>17</v>
      </c>
      <c r="B10" s="410" t="s">
        <v>301</v>
      </c>
      <c r="C10" s="411"/>
      <c r="D10" s="411"/>
      <c r="E10" s="411"/>
      <c r="F10" s="411"/>
      <c r="G10" s="411"/>
      <c r="H10" s="412"/>
      <c r="I10" s="190"/>
      <c r="J10" s="190"/>
    </row>
    <row r="11" spans="1:20" x14ac:dyDescent="0.3">
      <c r="A11" s="39" t="s">
        <v>19</v>
      </c>
      <c r="B11" s="35" t="s">
        <v>302</v>
      </c>
      <c r="C11" s="28"/>
      <c r="D11" s="28"/>
      <c r="E11" s="28"/>
      <c r="F11" s="28"/>
      <c r="G11" s="28"/>
      <c r="H11" s="29"/>
      <c r="I11" s="151"/>
      <c r="J11" s="191"/>
    </row>
    <row r="12" spans="1:20" ht="49.5" customHeight="1" x14ac:dyDescent="0.4">
      <c r="A12" s="420" t="s">
        <v>303</v>
      </c>
      <c r="B12" s="421"/>
      <c r="C12" s="421"/>
      <c r="D12" s="421"/>
      <c r="E12" s="421"/>
      <c r="F12" s="421"/>
      <c r="G12" s="421"/>
      <c r="H12" s="421"/>
      <c r="I12" s="159"/>
      <c r="J12" s="192"/>
      <c r="K12" s="403" t="s">
        <v>22</v>
      </c>
      <c r="L12" s="404"/>
      <c r="M12" s="404" t="s">
        <v>23</v>
      </c>
      <c r="N12" s="404"/>
      <c r="O12" s="404" t="s">
        <v>24</v>
      </c>
      <c r="P12" s="404"/>
      <c r="Q12" s="404" t="s">
        <v>25</v>
      </c>
      <c r="R12" s="404"/>
      <c r="S12" s="153" t="s">
        <v>26</v>
      </c>
      <c r="T12" s="154" t="s">
        <v>27</v>
      </c>
    </row>
    <row r="13" spans="1:20" ht="24" x14ac:dyDescent="0.3">
      <c r="A13" s="422" t="s">
        <v>28</v>
      </c>
      <c r="B13" s="423"/>
      <c r="C13" s="40" t="s">
        <v>29</v>
      </c>
      <c r="D13" s="41" t="s">
        <v>17</v>
      </c>
      <c r="E13" s="40" t="s">
        <v>30</v>
      </c>
      <c r="F13" s="40" t="s">
        <v>31</v>
      </c>
      <c r="G13" s="40" t="s">
        <v>32</v>
      </c>
      <c r="H13" s="40" t="s">
        <v>33</v>
      </c>
      <c r="I13" s="208" t="s">
        <v>34</v>
      </c>
      <c r="J13" s="193"/>
      <c r="K13" s="105" t="s">
        <v>35</v>
      </c>
      <c r="L13" s="100" t="s">
        <v>36</v>
      </c>
      <c r="M13" s="105" t="s">
        <v>35</v>
      </c>
      <c r="N13" s="100" t="s">
        <v>36</v>
      </c>
      <c r="O13" s="152" t="s">
        <v>37</v>
      </c>
      <c r="P13" s="100" t="s">
        <v>36</v>
      </c>
      <c r="Q13" s="105" t="s">
        <v>35</v>
      </c>
      <c r="R13" s="101" t="s">
        <v>38</v>
      </c>
      <c r="S13" s="100" t="s">
        <v>39</v>
      </c>
      <c r="T13" s="101"/>
    </row>
    <row r="14" spans="1:20" ht="36.75" customHeight="1" x14ac:dyDescent="0.3">
      <c r="A14" s="434" t="s">
        <v>226</v>
      </c>
      <c r="B14" s="435"/>
      <c r="C14" s="210" t="s">
        <v>227</v>
      </c>
      <c r="D14" s="211" t="s">
        <v>228</v>
      </c>
      <c r="E14" s="212" t="s">
        <v>59</v>
      </c>
      <c r="F14" s="215" t="s">
        <v>304</v>
      </c>
      <c r="G14" s="214" t="s">
        <v>305</v>
      </c>
      <c r="H14" s="195" t="s">
        <v>46</v>
      </c>
      <c r="I14" s="218">
        <f>T14</f>
        <v>0</v>
      </c>
      <c r="J14" s="195"/>
      <c r="K14" s="202">
        <v>0</v>
      </c>
      <c r="L14" s="57">
        <f>K14*83.01</f>
        <v>0</v>
      </c>
      <c r="M14" s="56">
        <v>0</v>
      </c>
      <c r="N14" s="57">
        <f>M14*53.13</f>
        <v>0</v>
      </c>
      <c r="O14" s="201">
        <v>0</v>
      </c>
      <c r="P14" s="53">
        <f>O14*1</f>
        <v>0</v>
      </c>
      <c r="Q14" s="56">
        <v>0</v>
      </c>
      <c r="R14" s="53">
        <f>Q14*6.09</f>
        <v>0</v>
      </c>
      <c r="S14" s="201">
        <v>0</v>
      </c>
      <c r="T14" s="164">
        <f>L14+N14+P14+R14</f>
        <v>0</v>
      </c>
    </row>
    <row r="15" spans="1:20" ht="48.75" customHeight="1" x14ac:dyDescent="0.3">
      <c r="A15" s="430" t="s">
        <v>232</v>
      </c>
      <c r="B15" s="431"/>
      <c r="C15" s="169" t="s">
        <v>233</v>
      </c>
      <c r="D15" s="170" t="s">
        <v>234</v>
      </c>
      <c r="E15" s="171" t="s">
        <v>229</v>
      </c>
      <c r="F15" s="216" t="s">
        <v>230</v>
      </c>
      <c r="G15" s="118" t="s">
        <v>305</v>
      </c>
      <c r="H15" s="217" t="s">
        <v>46</v>
      </c>
      <c r="I15" s="173">
        <f t="shared" ref="I15:I49" si="0">T15</f>
        <v>0</v>
      </c>
      <c r="J15" s="194"/>
      <c r="K15" s="174">
        <v>0</v>
      </c>
      <c r="L15" s="175">
        <f t="shared" ref="L15:L49" si="1">K15*83.01</f>
        <v>0</v>
      </c>
      <c r="M15" s="176">
        <v>0</v>
      </c>
      <c r="N15" s="175">
        <f t="shared" ref="N15:N49" si="2">M15*53.13</f>
        <v>0</v>
      </c>
      <c r="O15" s="187">
        <v>0</v>
      </c>
      <c r="P15" s="178">
        <f t="shared" ref="P15:P49" si="3">O15*1</f>
        <v>0</v>
      </c>
      <c r="Q15" s="187">
        <v>0</v>
      </c>
      <c r="R15" s="178">
        <f t="shared" ref="R15:R49" si="4">Q15*6.09</f>
        <v>0</v>
      </c>
      <c r="S15" s="187">
        <v>0</v>
      </c>
      <c r="T15" s="179">
        <f t="shared" ref="T15:T17" si="5">L15+N15+P15+R15</f>
        <v>0</v>
      </c>
    </row>
    <row r="16" spans="1:20" ht="23.25" customHeight="1" x14ac:dyDescent="0.3">
      <c r="A16" s="434" t="s">
        <v>235</v>
      </c>
      <c r="B16" s="435"/>
      <c r="C16" s="210" t="s">
        <v>236</v>
      </c>
      <c r="D16" s="211" t="s">
        <v>234</v>
      </c>
      <c r="E16" s="212" t="s">
        <v>229</v>
      </c>
      <c r="F16" s="215" t="s">
        <v>230</v>
      </c>
      <c r="G16" s="214" t="s">
        <v>305</v>
      </c>
      <c r="H16" s="195" t="s">
        <v>46</v>
      </c>
      <c r="I16" s="218">
        <f t="shared" si="0"/>
        <v>0</v>
      </c>
      <c r="J16" s="194"/>
      <c r="K16" s="202">
        <v>0</v>
      </c>
      <c r="L16" s="57">
        <f t="shared" si="1"/>
        <v>0</v>
      </c>
      <c r="M16" s="56">
        <v>0</v>
      </c>
      <c r="N16" s="57">
        <f t="shared" si="2"/>
        <v>0</v>
      </c>
      <c r="O16" s="56">
        <v>0</v>
      </c>
      <c r="P16" s="53">
        <f t="shared" si="3"/>
        <v>0</v>
      </c>
      <c r="Q16" s="56">
        <v>0</v>
      </c>
      <c r="R16" s="53">
        <f t="shared" si="4"/>
        <v>0</v>
      </c>
      <c r="S16" s="56">
        <v>0</v>
      </c>
      <c r="T16" s="164">
        <f t="shared" si="5"/>
        <v>0</v>
      </c>
    </row>
    <row r="17" spans="1:21" ht="51.75" customHeight="1" x14ac:dyDescent="0.3">
      <c r="A17" s="430" t="s">
        <v>237</v>
      </c>
      <c r="B17" s="431"/>
      <c r="C17" s="169" t="s">
        <v>238</v>
      </c>
      <c r="D17" s="170" t="s">
        <v>239</v>
      </c>
      <c r="E17" s="171" t="s">
        <v>306</v>
      </c>
      <c r="F17" s="216" t="s">
        <v>54</v>
      </c>
      <c r="G17" s="118" t="s">
        <v>528</v>
      </c>
      <c r="H17" s="217" t="s">
        <v>55</v>
      </c>
      <c r="I17" s="173">
        <f t="shared" si="0"/>
        <v>1068.1200000000001</v>
      </c>
      <c r="J17" s="195"/>
      <c r="K17" s="174">
        <v>8</v>
      </c>
      <c r="L17" s="175">
        <f t="shared" si="1"/>
        <v>664.08</v>
      </c>
      <c r="M17" s="176">
        <v>6</v>
      </c>
      <c r="N17" s="175">
        <f t="shared" si="2"/>
        <v>318.78000000000003</v>
      </c>
      <c r="O17" s="176">
        <v>0</v>
      </c>
      <c r="P17" s="178">
        <f t="shared" si="3"/>
        <v>0</v>
      </c>
      <c r="Q17" s="176">
        <v>14</v>
      </c>
      <c r="R17" s="178">
        <f t="shared" si="4"/>
        <v>85.259999999999991</v>
      </c>
      <c r="S17" s="176">
        <v>0</v>
      </c>
      <c r="T17" s="179">
        <f t="shared" si="5"/>
        <v>1068.1200000000001</v>
      </c>
    </row>
    <row r="18" spans="1:21" ht="63.75" customHeight="1" x14ac:dyDescent="0.3">
      <c r="A18" s="434" t="s">
        <v>241</v>
      </c>
      <c r="B18" s="435"/>
      <c r="C18" s="210" t="s">
        <v>242</v>
      </c>
      <c r="D18" s="211" t="s">
        <v>243</v>
      </c>
      <c r="E18" s="212" t="s">
        <v>69</v>
      </c>
      <c r="F18" s="215" t="s">
        <v>54</v>
      </c>
      <c r="G18" s="214" t="s">
        <v>527</v>
      </c>
      <c r="H18" s="195" t="s">
        <v>46</v>
      </c>
      <c r="I18" s="218">
        <f t="shared" si="0"/>
        <v>0</v>
      </c>
      <c r="J18" s="194"/>
      <c r="K18" s="174">
        <v>0</v>
      </c>
      <c r="L18" s="175">
        <f t="shared" si="1"/>
        <v>0</v>
      </c>
      <c r="M18" s="176">
        <v>0</v>
      </c>
      <c r="N18" s="175">
        <f t="shared" si="2"/>
        <v>0</v>
      </c>
      <c r="O18" s="187">
        <v>0</v>
      </c>
      <c r="P18" s="178">
        <f t="shared" si="3"/>
        <v>0</v>
      </c>
      <c r="Q18" s="187">
        <v>0</v>
      </c>
      <c r="R18" s="178">
        <f t="shared" si="4"/>
        <v>0</v>
      </c>
      <c r="S18" s="187">
        <v>0</v>
      </c>
      <c r="T18" s="179">
        <f t="shared" ref="T18:T20" si="6">L18+N18+P18+R18</f>
        <v>0</v>
      </c>
    </row>
    <row r="19" spans="1:21" ht="57" customHeight="1" x14ac:dyDescent="0.3">
      <c r="A19" s="430" t="s">
        <v>244</v>
      </c>
      <c r="B19" s="431"/>
      <c r="C19" s="169" t="s">
        <v>245</v>
      </c>
      <c r="D19" s="170" t="s">
        <v>246</v>
      </c>
      <c r="E19" s="171" t="s">
        <v>247</v>
      </c>
      <c r="F19" s="216" t="s">
        <v>54</v>
      </c>
      <c r="G19" s="118" t="s">
        <v>500</v>
      </c>
      <c r="H19" s="217" t="s">
        <v>46</v>
      </c>
      <c r="I19" s="173">
        <f t="shared" si="0"/>
        <v>30.61</v>
      </c>
      <c r="J19" s="195"/>
      <c r="K19" s="202">
        <v>0</v>
      </c>
      <c r="L19" s="57">
        <f t="shared" si="1"/>
        <v>0</v>
      </c>
      <c r="M19" s="56">
        <v>0.5</v>
      </c>
      <c r="N19" s="57">
        <f t="shared" si="2"/>
        <v>26.565000000000001</v>
      </c>
      <c r="O19" s="56">
        <v>1</v>
      </c>
      <c r="P19" s="53">
        <f t="shared" si="3"/>
        <v>1</v>
      </c>
      <c r="Q19" s="56">
        <v>0.5</v>
      </c>
      <c r="R19" s="53">
        <f t="shared" si="4"/>
        <v>3.0449999999999999</v>
      </c>
      <c r="S19" s="56">
        <v>0</v>
      </c>
      <c r="T19" s="164">
        <f t="shared" si="6"/>
        <v>30.61</v>
      </c>
    </row>
    <row r="20" spans="1:21" ht="54.75" customHeight="1" x14ac:dyDescent="0.3">
      <c r="A20" s="434" t="s">
        <v>307</v>
      </c>
      <c r="B20" s="435"/>
      <c r="C20" s="210">
        <v>7.5</v>
      </c>
      <c r="D20" s="211" t="s">
        <v>308</v>
      </c>
      <c r="E20" s="212" t="s">
        <v>69</v>
      </c>
      <c r="F20" s="215" t="s">
        <v>230</v>
      </c>
      <c r="G20" s="214" t="s">
        <v>305</v>
      </c>
      <c r="H20" s="195" t="s">
        <v>46</v>
      </c>
      <c r="I20" s="218">
        <f t="shared" si="0"/>
        <v>0</v>
      </c>
      <c r="J20" s="194"/>
      <c r="K20" s="174">
        <v>0</v>
      </c>
      <c r="L20" s="175">
        <f t="shared" si="1"/>
        <v>0</v>
      </c>
      <c r="M20" s="176">
        <v>0</v>
      </c>
      <c r="N20" s="175">
        <f t="shared" si="2"/>
        <v>0</v>
      </c>
      <c r="O20" s="187">
        <v>0</v>
      </c>
      <c r="P20" s="178">
        <f t="shared" si="3"/>
        <v>0</v>
      </c>
      <c r="Q20" s="187">
        <v>0</v>
      </c>
      <c r="R20" s="178">
        <f t="shared" si="4"/>
        <v>0</v>
      </c>
      <c r="S20" s="187">
        <v>0</v>
      </c>
      <c r="T20" s="179">
        <f t="shared" si="6"/>
        <v>0</v>
      </c>
    </row>
    <row r="21" spans="1:21" ht="15.75" customHeight="1" x14ac:dyDescent="0.3">
      <c r="A21" s="436" t="s">
        <v>261</v>
      </c>
      <c r="B21" s="436"/>
      <c r="C21" s="40" t="s">
        <v>29</v>
      </c>
      <c r="D21" s="41" t="s">
        <v>251</v>
      </c>
      <c r="E21" s="40" t="s">
        <v>30</v>
      </c>
      <c r="F21" s="40" t="s">
        <v>31</v>
      </c>
      <c r="G21" s="40"/>
      <c r="H21" s="40" t="s">
        <v>33</v>
      </c>
      <c r="I21" s="208" t="s">
        <v>34</v>
      </c>
      <c r="J21" s="193"/>
      <c r="K21" s="51">
        <f>SUM(K14:K20)</f>
        <v>8</v>
      </c>
      <c r="L21" s="77">
        <f t="shared" ref="L21:T21" si="7">SUM(L14:L20)</f>
        <v>664.08</v>
      </c>
      <c r="M21" s="51">
        <f t="shared" si="7"/>
        <v>6.5</v>
      </c>
      <c r="N21" s="77">
        <f t="shared" si="7"/>
        <v>345.34500000000003</v>
      </c>
      <c r="O21" s="51">
        <f t="shared" si="7"/>
        <v>1</v>
      </c>
      <c r="P21" s="51">
        <f t="shared" si="7"/>
        <v>1</v>
      </c>
      <c r="Q21" s="51">
        <f t="shared" si="7"/>
        <v>14.5</v>
      </c>
      <c r="R21" s="77">
        <f t="shared" si="7"/>
        <v>88.304999999999993</v>
      </c>
      <c r="S21" s="77">
        <f t="shared" si="7"/>
        <v>0</v>
      </c>
      <c r="T21" s="51">
        <f t="shared" si="7"/>
        <v>1098.73</v>
      </c>
    </row>
    <row r="22" spans="1:21" ht="63.75" customHeight="1" x14ac:dyDescent="0.3">
      <c r="A22" s="430" t="s">
        <v>309</v>
      </c>
      <c r="B22" s="431"/>
      <c r="C22" s="169" t="s">
        <v>253</v>
      </c>
      <c r="D22" s="170" t="s">
        <v>254</v>
      </c>
      <c r="E22" s="171" t="s">
        <v>59</v>
      </c>
      <c r="F22" s="216" t="s">
        <v>230</v>
      </c>
      <c r="G22" s="118" t="s">
        <v>54</v>
      </c>
      <c r="H22" s="217" t="s">
        <v>55</v>
      </c>
      <c r="I22" s="173">
        <f t="shared" si="0"/>
        <v>45.550000000000004</v>
      </c>
      <c r="J22" s="194"/>
      <c r="K22" s="174">
        <v>0.5</v>
      </c>
      <c r="L22" s="175">
        <f t="shared" si="1"/>
        <v>41.505000000000003</v>
      </c>
      <c r="M22" s="176">
        <v>0</v>
      </c>
      <c r="N22" s="175">
        <f t="shared" si="2"/>
        <v>0</v>
      </c>
      <c r="O22" s="187">
        <v>1</v>
      </c>
      <c r="P22" s="178">
        <f t="shared" si="3"/>
        <v>1</v>
      </c>
      <c r="Q22" s="187">
        <v>0.5</v>
      </c>
      <c r="R22" s="178">
        <f t="shared" si="4"/>
        <v>3.0449999999999999</v>
      </c>
      <c r="S22" s="187">
        <v>0</v>
      </c>
      <c r="T22" s="179">
        <f t="shared" ref="T22:T24" si="8">L22+N22+P22+R22</f>
        <v>45.550000000000004</v>
      </c>
    </row>
    <row r="23" spans="1:21" ht="27.75" customHeight="1" x14ac:dyDescent="0.3">
      <c r="A23" s="434" t="s">
        <v>310</v>
      </c>
      <c r="B23" s="435"/>
      <c r="C23" s="210" t="s">
        <v>256</v>
      </c>
      <c r="D23" s="211" t="s">
        <v>257</v>
      </c>
      <c r="E23" s="212" t="s">
        <v>59</v>
      </c>
      <c r="F23" s="215" t="s">
        <v>258</v>
      </c>
      <c r="G23" s="214" t="s">
        <v>305</v>
      </c>
      <c r="H23" s="195" t="s">
        <v>46</v>
      </c>
      <c r="I23" s="218">
        <f t="shared" si="0"/>
        <v>0</v>
      </c>
      <c r="J23" s="195"/>
      <c r="K23" s="202">
        <v>0</v>
      </c>
      <c r="L23" s="57">
        <f t="shared" si="1"/>
        <v>0</v>
      </c>
      <c r="M23" s="56">
        <v>0</v>
      </c>
      <c r="N23" s="57">
        <f t="shared" si="2"/>
        <v>0</v>
      </c>
      <c r="O23" s="56">
        <v>0</v>
      </c>
      <c r="P23" s="53">
        <f t="shared" si="3"/>
        <v>0</v>
      </c>
      <c r="Q23" s="56">
        <v>0</v>
      </c>
      <c r="R23" s="53">
        <f t="shared" si="4"/>
        <v>0</v>
      </c>
      <c r="S23" s="56">
        <v>0</v>
      </c>
      <c r="T23" s="164">
        <f t="shared" si="8"/>
        <v>0</v>
      </c>
    </row>
    <row r="24" spans="1:21" ht="53.25" customHeight="1" x14ac:dyDescent="0.3">
      <c r="A24" s="430" t="s">
        <v>311</v>
      </c>
      <c r="B24" s="431"/>
      <c r="C24" s="169" t="s">
        <v>260</v>
      </c>
      <c r="D24" s="170" t="s">
        <v>257</v>
      </c>
      <c r="E24" s="171" t="s">
        <v>59</v>
      </c>
      <c r="F24" s="216" t="s">
        <v>230</v>
      </c>
      <c r="G24" s="118" t="s">
        <v>305</v>
      </c>
      <c r="H24" s="217" t="s">
        <v>46</v>
      </c>
      <c r="I24" s="173">
        <f t="shared" si="0"/>
        <v>0</v>
      </c>
      <c r="J24" s="194"/>
      <c r="K24" s="174">
        <v>0</v>
      </c>
      <c r="L24" s="175">
        <f t="shared" si="1"/>
        <v>0</v>
      </c>
      <c r="M24" s="176">
        <v>0</v>
      </c>
      <c r="N24" s="175">
        <f t="shared" si="2"/>
        <v>0</v>
      </c>
      <c r="O24" s="187">
        <v>0</v>
      </c>
      <c r="P24" s="178">
        <f t="shared" si="3"/>
        <v>0</v>
      </c>
      <c r="Q24" s="187">
        <v>0</v>
      </c>
      <c r="R24" s="178">
        <f t="shared" si="4"/>
        <v>0</v>
      </c>
      <c r="S24" s="187">
        <v>0</v>
      </c>
      <c r="T24" s="179">
        <f t="shared" si="8"/>
        <v>0</v>
      </c>
    </row>
    <row r="25" spans="1:21" ht="15.75" customHeight="1" x14ac:dyDescent="0.3">
      <c r="A25" s="422" t="s">
        <v>261</v>
      </c>
      <c r="B25" s="423"/>
      <c r="C25" s="40" t="s">
        <v>29</v>
      </c>
      <c r="D25" s="41" t="s">
        <v>251</v>
      </c>
      <c r="E25" s="40" t="s">
        <v>30</v>
      </c>
      <c r="F25" s="40" t="s">
        <v>31</v>
      </c>
      <c r="G25" s="40"/>
      <c r="H25" s="40" t="s">
        <v>33</v>
      </c>
      <c r="I25" s="208" t="s">
        <v>34</v>
      </c>
      <c r="J25" s="193"/>
      <c r="K25" s="51">
        <f>SUM(K22:K24)</f>
        <v>0.5</v>
      </c>
      <c r="L25" s="77">
        <f t="shared" ref="L25:T25" si="9">SUM(L22:L24)</f>
        <v>41.505000000000003</v>
      </c>
      <c r="M25" s="51">
        <f t="shared" si="9"/>
        <v>0</v>
      </c>
      <c r="N25" s="77">
        <f t="shared" si="9"/>
        <v>0</v>
      </c>
      <c r="O25" s="51">
        <f t="shared" si="9"/>
        <v>1</v>
      </c>
      <c r="P25" s="51">
        <f t="shared" si="9"/>
        <v>1</v>
      </c>
      <c r="Q25" s="51">
        <f t="shared" si="9"/>
        <v>0.5</v>
      </c>
      <c r="R25" s="77">
        <f t="shared" si="9"/>
        <v>3.0449999999999999</v>
      </c>
      <c r="S25" s="77">
        <f t="shared" si="9"/>
        <v>0</v>
      </c>
      <c r="T25" s="51">
        <f t="shared" si="9"/>
        <v>45.550000000000004</v>
      </c>
    </row>
    <row r="26" spans="1:21" s="3" customFormat="1" ht="72.75" customHeight="1" x14ac:dyDescent="0.3">
      <c r="A26" s="434" t="s">
        <v>312</v>
      </c>
      <c r="B26" s="435"/>
      <c r="C26" s="210" t="s">
        <v>263</v>
      </c>
      <c r="D26" s="211" t="s">
        <v>254</v>
      </c>
      <c r="E26" s="212" t="s">
        <v>59</v>
      </c>
      <c r="F26" s="215" t="s">
        <v>313</v>
      </c>
      <c r="G26" s="214"/>
      <c r="H26" s="195" t="s">
        <v>55</v>
      </c>
      <c r="I26" s="219">
        <f t="shared" si="0"/>
        <v>45.550000000000004</v>
      </c>
      <c r="J26" s="194"/>
      <c r="K26" s="174">
        <v>0.5</v>
      </c>
      <c r="L26" s="175">
        <f t="shared" si="1"/>
        <v>41.505000000000003</v>
      </c>
      <c r="M26" s="176">
        <v>0</v>
      </c>
      <c r="N26" s="175">
        <f t="shared" si="2"/>
        <v>0</v>
      </c>
      <c r="O26" s="187">
        <v>1</v>
      </c>
      <c r="P26" s="178">
        <f t="shared" si="3"/>
        <v>1</v>
      </c>
      <c r="Q26" s="187">
        <v>0.5</v>
      </c>
      <c r="R26" s="178">
        <f t="shared" si="4"/>
        <v>3.0449999999999999</v>
      </c>
      <c r="S26" s="187">
        <v>0</v>
      </c>
      <c r="T26" s="179">
        <f t="shared" ref="T26:T28" si="10">L26+N26+P26+R26</f>
        <v>45.550000000000004</v>
      </c>
      <c r="U26"/>
    </row>
    <row r="27" spans="1:21" s="3" customFormat="1" ht="27.75" customHeight="1" x14ac:dyDescent="0.3">
      <c r="A27" s="430" t="s">
        <v>310</v>
      </c>
      <c r="B27" s="431"/>
      <c r="C27" s="169" t="s">
        <v>264</v>
      </c>
      <c r="D27" s="170" t="s">
        <v>257</v>
      </c>
      <c r="E27" s="171" t="s">
        <v>59</v>
      </c>
      <c r="F27" s="216" t="s">
        <v>54</v>
      </c>
      <c r="G27" s="118" t="s">
        <v>305</v>
      </c>
      <c r="H27" s="217" t="s">
        <v>46</v>
      </c>
      <c r="I27" s="220">
        <f t="shared" si="0"/>
        <v>0</v>
      </c>
      <c r="J27" s="195"/>
      <c r="K27" s="202">
        <v>0</v>
      </c>
      <c r="L27" s="57">
        <f t="shared" si="1"/>
        <v>0</v>
      </c>
      <c r="M27" s="56">
        <v>0</v>
      </c>
      <c r="N27" s="57">
        <f t="shared" si="2"/>
        <v>0</v>
      </c>
      <c r="O27" s="56">
        <v>0</v>
      </c>
      <c r="P27" s="53">
        <f t="shared" si="3"/>
        <v>0</v>
      </c>
      <c r="Q27" s="56">
        <v>0</v>
      </c>
      <c r="R27" s="53">
        <f t="shared" si="4"/>
        <v>0</v>
      </c>
      <c r="S27" s="56">
        <v>0</v>
      </c>
      <c r="T27" s="164">
        <f t="shared" si="10"/>
        <v>0</v>
      </c>
      <c r="U27"/>
    </row>
    <row r="28" spans="1:21" s="3" customFormat="1" ht="54.75" customHeight="1" x14ac:dyDescent="0.3">
      <c r="A28" s="434" t="s">
        <v>314</v>
      </c>
      <c r="B28" s="435"/>
      <c r="C28" s="210" t="s">
        <v>266</v>
      </c>
      <c r="D28" s="211" t="s">
        <v>257</v>
      </c>
      <c r="E28" s="212" t="s">
        <v>59</v>
      </c>
      <c r="F28" s="215" t="s">
        <v>54</v>
      </c>
      <c r="G28" s="214"/>
      <c r="H28" s="195" t="s">
        <v>46</v>
      </c>
      <c r="I28" s="219">
        <f t="shared" si="0"/>
        <v>0</v>
      </c>
      <c r="J28" s="194"/>
      <c r="K28" s="174">
        <v>0</v>
      </c>
      <c r="L28" s="175">
        <f t="shared" si="1"/>
        <v>0</v>
      </c>
      <c r="M28" s="176">
        <v>0</v>
      </c>
      <c r="N28" s="175">
        <f t="shared" si="2"/>
        <v>0</v>
      </c>
      <c r="O28" s="187">
        <v>0</v>
      </c>
      <c r="P28" s="178">
        <f t="shared" si="3"/>
        <v>0</v>
      </c>
      <c r="Q28" s="187">
        <v>0</v>
      </c>
      <c r="R28" s="178">
        <f t="shared" si="4"/>
        <v>0</v>
      </c>
      <c r="S28" s="187">
        <v>0</v>
      </c>
      <c r="T28" s="179">
        <f t="shared" si="10"/>
        <v>0</v>
      </c>
      <c r="U28"/>
    </row>
    <row r="29" spans="1:21" s="3" customFormat="1" ht="66.75" customHeight="1" x14ac:dyDescent="0.3">
      <c r="A29" s="422" t="s">
        <v>267</v>
      </c>
      <c r="B29" s="423"/>
      <c r="C29" s="40" t="s">
        <v>29</v>
      </c>
      <c r="D29" s="41" t="s">
        <v>251</v>
      </c>
      <c r="E29" s="40" t="s">
        <v>30</v>
      </c>
      <c r="F29" s="40" t="s">
        <v>31</v>
      </c>
      <c r="G29" s="40"/>
      <c r="H29" s="40" t="s">
        <v>33</v>
      </c>
      <c r="I29" s="208" t="s">
        <v>34</v>
      </c>
      <c r="J29" s="193"/>
      <c r="K29" s="51">
        <f>SUM(K26:K28)</f>
        <v>0.5</v>
      </c>
      <c r="L29" s="77">
        <f t="shared" ref="L29:T29" si="11">SUM(L26:L28)</f>
        <v>41.505000000000003</v>
      </c>
      <c r="M29" s="51">
        <f t="shared" si="11"/>
        <v>0</v>
      </c>
      <c r="N29" s="77">
        <f t="shared" si="11"/>
        <v>0</v>
      </c>
      <c r="O29" s="51">
        <f t="shared" si="11"/>
        <v>1</v>
      </c>
      <c r="P29" s="51">
        <f t="shared" si="11"/>
        <v>1</v>
      </c>
      <c r="Q29" s="51">
        <f t="shared" si="11"/>
        <v>0.5</v>
      </c>
      <c r="R29" s="77">
        <f t="shared" si="11"/>
        <v>3.0449999999999999</v>
      </c>
      <c r="S29" s="77">
        <f t="shared" si="11"/>
        <v>0</v>
      </c>
      <c r="T29" s="51">
        <f t="shared" si="11"/>
        <v>45.550000000000004</v>
      </c>
      <c r="U29"/>
    </row>
    <row r="30" spans="1:21" s="3" customFormat="1" ht="49.5" customHeight="1" x14ac:dyDescent="0.3">
      <c r="A30" s="434" t="s">
        <v>315</v>
      </c>
      <c r="B30" s="435"/>
      <c r="C30" s="210" t="s">
        <v>269</v>
      </c>
      <c r="D30" s="211" t="s">
        <v>270</v>
      </c>
      <c r="E30" s="212" t="s">
        <v>59</v>
      </c>
      <c r="F30" s="215" t="s">
        <v>54</v>
      </c>
      <c r="G30" s="214"/>
      <c r="H30" s="195" t="s">
        <v>55</v>
      </c>
      <c r="I30" s="219">
        <f t="shared" si="0"/>
        <v>45.550000000000004</v>
      </c>
      <c r="J30" s="194"/>
      <c r="K30" s="174">
        <v>0.5</v>
      </c>
      <c r="L30" s="175">
        <f t="shared" si="1"/>
        <v>41.505000000000003</v>
      </c>
      <c r="M30" s="176">
        <v>0</v>
      </c>
      <c r="N30" s="175">
        <f t="shared" si="2"/>
        <v>0</v>
      </c>
      <c r="O30" s="187">
        <v>1</v>
      </c>
      <c r="P30" s="178">
        <f t="shared" si="3"/>
        <v>1</v>
      </c>
      <c r="Q30" s="187">
        <v>0.5</v>
      </c>
      <c r="R30" s="178">
        <f t="shared" si="4"/>
        <v>3.0449999999999999</v>
      </c>
      <c r="S30" s="187">
        <v>0</v>
      </c>
      <c r="T30" s="179">
        <f t="shared" ref="T30:T32" si="12">L30+N30+P30+R30</f>
        <v>45.550000000000004</v>
      </c>
      <c r="U30"/>
    </row>
    <row r="31" spans="1:21" s="3" customFormat="1" ht="27" customHeight="1" x14ac:dyDescent="0.3">
      <c r="A31" s="430" t="s">
        <v>316</v>
      </c>
      <c r="B31" s="431"/>
      <c r="C31" s="169" t="s">
        <v>272</v>
      </c>
      <c r="D31" s="170" t="s">
        <v>270</v>
      </c>
      <c r="E31" s="171" t="s">
        <v>273</v>
      </c>
      <c r="F31" s="216" t="s">
        <v>54</v>
      </c>
      <c r="G31" s="118" t="s">
        <v>305</v>
      </c>
      <c r="H31" s="217" t="s">
        <v>46</v>
      </c>
      <c r="I31" s="220">
        <f t="shared" si="0"/>
        <v>0</v>
      </c>
      <c r="J31" s="195"/>
      <c r="K31" s="202">
        <v>0</v>
      </c>
      <c r="L31" s="57">
        <f t="shared" si="1"/>
        <v>0</v>
      </c>
      <c r="M31" s="56">
        <v>0</v>
      </c>
      <c r="N31" s="57">
        <f t="shared" si="2"/>
        <v>0</v>
      </c>
      <c r="O31" s="56">
        <v>0</v>
      </c>
      <c r="P31" s="53">
        <f t="shared" si="3"/>
        <v>0</v>
      </c>
      <c r="Q31" s="56">
        <v>0</v>
      </c>
      <c r="R31" s="53">
        <f t="shared" si="4"/>
        <v>0</v>
      </c>
      <c r="S31" s="56">
        <v>0</v>
      </c>
      <c r="T31" s="164">
        <f t="shared" si="12"/>
        <v>0</v>
      </c>
      <c r="U31"/>
    </row>
    <row r="32" spans="1:21" s="3" customFormat="1" ht="32.4" x14ac:dyDescent="0.3">
      <c r="A32" s="434" t="s">
        <v>317</v>
      </c>
      <c r="B32" s="435"/>
      <c r="C32" s="210" t="s">
        <v>275</v>
      </c>
      <c r="D32" s="211" t="s">
        <v>270</v>
      </c>
      <c r="E32" s="212" t="s">
        <v>273</v>
      </c>
      <c r="F32" s="215" t="s">
        <v>54</v>
      </c>
      <c r="G32" s="214" t="s">
        <v>54</v>
      </c>
      <c r="H32" s="195" t="s">
        <v>55</v>
      </c>
      <c r="I32" s="219">
        <f t="shared" si="0"/>
        <v>29.61</v>
      </c>
      <c r="J32" s="194"/>
      <c r="K32" s="174">
        <v>0</v>
      </c>
      <c r="L32" s="175">
        <f t="shared" si="1"/>
        <v>0</v>
      </c>
      <c r="M32" s="176">
        <v>0.5</v>
      </c>
      <c r="N32" s="175">
        <f t="shared" si="2"/>
        <v>26.565000000000001</v>
      </c>
      <c r="O32" s="187">
        <v>0</v>
      </c>
      <c r="P32" s="178">
        <f t="shared" si="3"/>
        <v>0</v>
      </c>
      <c r="Q32" s="187">
        <v>0.5</v>
      </c>
      <c r="R32" s="178">
        <f t="shared" si="4"/>
        <v>3.0449999999999999</v>
      </c>
      <c r="S32" s="187">
        <v>0</v>
      </c>
      <c r="T32" s="179">
        <f t="shared" si="12"/>
        <v>29.61</v>
      </c>
      <c r="U32"/>
    </row>
    <row r="33" spans="1:21" s="3" customFormat="1" ht="27" customHeight="1" x14ac:dyDescent="0.3">
      <c r="A33" s="422" t="s">
        <v>276</v>
      </c>
      <c r="B33" s="423"/>
      <c r="C33" s="40" t="s">
        <v>29</v>
      </c>
      <c r="D33" s="41" t="s">
        <v>251</v>
      </c>
      <c r="E33" s="40" t="s">
        <v>30</v>
      </c>
      <c r="F33" s="40" t="s">
        <v>31</v>
      </c>
      <c r="G33" s="40"/>
      <c r="H33" s="40" t="s">
        <v>33</v>
      </c>
      <c r="I33" s="208" t="s">
        <v>34</v>
      </c>
      <c r="J33" s="193"/>
      <c r="K33" s="51">
        <f>SUM(K30:K32)</f>
        <v>0.5</v>
      </c>
      <c r="L33" s="77">
        <f t="shared" ref="L33:T33" si="13">SUM(L30:L32)</f>
        <v>41.505000000000003</v>
      </c>
      <c r="M33" s="51">
        <f t="shared" si="13"/>
        <v>0.5</v>
      </c>
      <c r="N33" s="77">
        <f t="shared" si="13"/>
        <v>26.565000000000001</v>
      </c>
      <c r="O33" s="51">
        <f t="shared" si="13"/>
        <v>1</v>
      </c>
      <c r="P33" s="51">
        <f t="shared" si="13"/>
        <v>1</v>
      </c>
      <c r="Q33" s="51">
        <f t="shared" si="13"/>
        <v>1</v>
      </c>
      <c r="R33" s="77">
        <f t="shared" si="13"/>
        <v>6.09</v>
      </c>
      <c r="S33" s="77">
        <f t="shared" si="13"/>
        <v>0</v>
      </c>
      <c r="T33" s="51">
        <f t="shared" si="13"/>
        <v>75.16</v>
      </c>
      <c r="U33"/>
    </row>
    <row r="34" spans="1:21" s="3" customFormat="1" ht="27" customHeight="1" x14ac:dyDescent="0.3">
      <c r="A34" s="434" t="s">
        <v>318</v>
      </c>
      <c r="B34" s="435"/>
      <c r="C34" s="210" t="s">
        <v>278</v>
      </c>
      <c r="D34" s="211" t="s">
        <v>270</v>
      </c>
      <c r="E34" s="212" t="s">
        <v>319</v>
      </c>
      <c r="F34" s="215" t="s">
        <v>54</v>
      </c>
      <c r="G34" s="214" t="s">
        <v>54</v>
      </c>
      <c r="H34" s="195" t="s">
        <v>55</v>
      </c>
      <c r="I34" s="219">
        <f t="shared" si="0"/>
        <v>45.550000000000004</v>
      </c>
      <c r="J34" s="194"/>
      <c r="K34" s="174">
        <v>0.5</v>
      </c>
      <c r="L34" s="175">
        <f t="shared" si="1"/>
        <v>41.505000000000003</v>
      </c>
      <c r="M34" s="176">
        <v>0</v>
      </c>
      <c r="N34" s="175">
        <f t="shared" si="2"/>
        <v>0</v>
      </c>
      <c r="O34" s="187">
        <v>1</v>
      </c>
      <c r="P34" s="178">
        <f t="shared" si="3"/>
        <v>1</v>
      </c>
      <c r="Q34" s="187">
        <v>0.5</v>
      </c>
      <c r="R34" s="178">
        <f t="shared" si="4"/>
        <v>3.0449999999999999</v>
      </c>
      <c r="S34" s="187">
        <v>0</v>
      </c>
      <c r="T34" s="179">
        <f t="shared" ref="T34:T36" si="14">L34+N34+P34+R34</f>
        <v>45.550000000000004</v>
      </c>
      <c r="U34"/>
    </row>
    <row r="35" spans="1:21" s="3" customFormat="1" ht="50.25" customHeight="1" x14ac:dyDescent="0.3">
      <c r="A35" s="430" t="s">
        <v>320</v>
      </c>
      <c r="B35" s="431"/>
      <c r="C35" s="169" t="s">
        <v>280</v>
      </c>
      <c r="D35" s="170" t="s">
        <v>270</v>
      </c>
      <c r="E35" s="171" t="s">
        <v>273</v>
      </c>
      <c r="F35" s="216" t="s">
        <v>54</v>
      </c>
      <c r="G35" s="118" t="s">
        <v>305</v>
      </c>
      <c r="H35" s="217" t="s">
        <v>46</v>
      </c>
      <c r="I35" s="220">
        <f t="shared" si="0"/>
        <v>0</v>
      </c>
      <c r="J35" s="195"/>
      <c r="K35" s="202">
        <v>0</v>
      </c>
      <c r="L35" s="57">
        <f t="shared" si="1"/>
        <v>0</v>
      </c>
      <c r="M35" s="56">
        <v>0</v>
      </c>
      <c r="N35" s="57">
        <f t="shared" si="2"/>
        <v>0</v>
      </c>
      <c r="O35" s="56">
        <v>0</v>
      </c>
      <c r="P35" s="53">
        <f t="shared" si="3"/>
        <v>0</v>
      </c>
      <c r="Q35" s="56">
        <v>0</v>
      </c>
      <c r="R35" s="53">
        <f t="shared" si="4"/>
        <v>0</v>
      </c>
      <c r="S35" s="56">
        <v>0</v>
      </c>
      <c r="T35" s="164">
        <f t="shared" si="14"/>
        <v>0</v>
      </c>
      <c r="U35"/>
    </row>
    <row r="36" spans="1:21" s="3" customFormat="1" ht="45" customHeight="1" x14ac:dyDescent="0.3">
      <c r="A36" s="434" t="s">
        <v>321</v>
      </c>
      <c r="B36" s="435"/>
      <c r="C36" s="210" t="s">
        <v>282</v>
      </c>
      <c r="D36" s="211" t="s">
        <v>270</v>
      </c>
      <c r="E36" s="212" t="s">
        <v>273</v>
      </c>
      <c r="F36" s="215" t="s">
        <v>54</v>
      </c>
      <c r="G36" s="214" t="s">
        <v>54</v>
      </c>
      <c r="H36" s="195" t="s">
        <v>55</v>
      </c>
      <c r="I36" s="219">
        <f t="shared" si="0"/>
        <v>29.61</v>
      </c>
      <c r="J36" s="194"/>
      <c r="K36" s="174">
        <v>0</v>
      </c>
      <c r="L36" s="175">
        <f t="shared" si="1"/>
        <v>0</v>
      </c>
      <c r="M36" s="176">
        <v>0.5</v>
      </c>
      <c r="N36" s="175">
        <f t="shared" si="2"/>
        <v>26.565000000000001</v>
      </c>
      <c r="O36" s="187">
        <v>0</v>
      </c>
      <c r="P36" s="178">
        <f t="shared" si="3"/>
        <v>0</v>
      </c>
      <c r="Q36" s="187">
        <v>0.5</v>
      </c>
      <c r="R36" s="178">
        <f t="shared" si="4"/>
        <v>3.0449999999999999</v>
      </c>
      <c r="S36" s="187">
        <v>0</v>
      </c>
      <c r="T36" s="179">
        <f t="shared" si="14"/>
        <v>29.61</v>
      </c>
      <c r="U36"/>
    </row>
    <row r="37" spans="1:21" s="3" customFormat="1" ht="55.5" customHeight="1" x14ac:dyDescent="0.3">
      <c r="A37" s="422" t="s">
        <v>283</v>
      </c>
      <c r="B37" s="423"/>
      <c r="C37" s="40" t="s">
        <v>29</v>
      </c>
      <c r="D37" s="41" t="s">
        <v>251</v>
      </c>
      <c r="E37" s="40" t="s">
        <v>30</v>
      </c>
      <c r="F37" s="40" t="s">
        <v>31</v>
      </c>
      <c r="G37" s="40"/>
      <c r="H37" s="40" t="s">
        <v>33</v>
      </c>
      <c r="I37" s="208" t="s">
        <v>34</v>
      </c>
      <c r="J37" s="193"/>
      <c r="K37" s="51">
        <f>SUM(K34:K36)</f>
        <v>0.5</v>
      </c>
      <c r="L37" s="77">
        <f t="shared" ref="L37:T37" si="15">SUM(L34:L36)</f>
        <v>41.505000000000003</v>
      </c>
      <c r="M37" s="51">
        <f t="shared" si="15"/>
        <v>0.5</v>
      </c>
      <c r="N37" s="77">
        <f t="shared" si="15"/>
        <v>26.565000000000001</v>
      </c>
      <c r="O37" s="51">
        <f t="shared" si="15"/>
        <v>1</v>
      </c>
      <c r="P37" s="51">
        <f t="shared" si="15"/>
        <v>1</v>
      </c>
      <c r="Q37" s="51">
        <f t="shared" si="15"/>
        <v>1</v>
      </c>
      <c r="R37" s="77">
        <f t="shared" si="15"/>
        <v>6.09</v>
      </c>
      <c r="S37" s="77">
        <f t="shared" si="15"/>
        <v>0</v>
      </c>
      <c r="T37" s="51">
        <f t="shared" si="15"/>
        <v>75.16</v>
      </c>
      <c r="U37"/>
    </row>
    <row r="38" spans="1:21" s="3" customFormat="1" ht="58.5" customHeight="1" x14ac:dyDescent="0.3">
      <c r="A38" s="434" t="s">
        <v>322</v>
      </c>
      <c r="B38" s="435"/>
      <c r="C38" s="210" t="s">
        <v>285</v>
      </c>
      <c r="D38" s="211" t="s">
        <v>270</v>
      </c>
      <c r="E38" s="212" t="s">
        <v>319</v>
      </c>
      <c r="F38" s="215" t="s">
        <v>54</v>
      </c>
      <c r="G38" s="214"/>
      <c r="H38" s="195" t="s">
        <v>55</v>
      </c>
      <c r="I38" s="219">
        <f t="shared" si="0"/>
        <v>45.550000000000004</v>
      </c>
      <c r="J38" s="194"/>
      <c r="K38" s="174">
        <v>0.5</v>
      </c>
      <c r="L38" s="175">
        <f t="shared" si="1"/>
        <v>41.505000000000003</v>
      </c>
      <c r="M38" s="176">
        <v>0</v>
      </c>
      <c r="N38" s="175">
        <f t="shared" si="2"/>
        <v>0</v>
      </c>
      <c r="O38" s="187">
        <v>1</v>
      </c>
      <c r="P38" s="178">
        <f t="shared" si="3"/>
        <v>1</v>
      </c>
      <c r="Q38" s="187">
        <v>0.5</v>
      </c>
      <c r="R38" s="178">
        <f t="shared" si="4"/>
        <v>3.0449999999999999</v>
      </c>
      <c r="S38" s="187">
        <v>0</v>
      </c>
      <c r="T38" s="179">
        <f t="shared" ref="T38:T40" si="16">L38+N38+P38+R38</f>
        <v>45.550000000000004</v>
      </c>
      <c r="U38"/>
    </row>
    <row r="39" spans="1:21" s="3" customFormat="1" ht="63" customHeight="1" x14ac:dyDescent="0.3">
      <c r="A39" s="430" t="s">
        <v>323</v>
      </c>
      <c r="B39" s="431"/>
      <c r="C39" s="169" t="s">
        <v>287</v>
      </c>
      <c r="D39" s="170" t="s">
        <v>270</v>
      </c>
      <c r="E39" s="171" t="s">
        <v>72</v>
      </c>
      <c r="F39" s="216" t="s">
        <v>54</v>
      </c>
      <c r="G39" s="118" t="s">
        <v>305</v>
      </c>
      <c r="H39" s="217" t="s">
        <v>46</v>
      </c>
      <c r="I39" s="220">
        <f t="shared" si="0"/>
        <v>0</v>
      </c>
      <c r="J39" s="195"/>
      <c r="K39" s="202">
        <v>0</v>
      </c>
      <c r="L39" s="57">
        <f t="shared" si="1"/>
        <v>0</v>
      </c>
      <c r="M39" s="56">
        <v>0</v>
      </c>
      <c r="N39" s="57">
        <f t="shared" si="2"/>
        <v>0</v>
      </c>
      <c r="O39" s="56">
        <v>0</v>
      </c>
      <c r="P39" s="53">
        <f t="shared" si="3"/>
        <v>0</v>
      </c>
      <c r="Q39" s="56">
        <v>0</v>
      </c>
      <c r="R39" s="53">
        <f t="shared" si="4"/>
        <v>0</v>
      </c>
      <c r="S39" s="56">
        <v>0</v>
      </c>
      <c r="T39" s="164">
        <f t="shared" si="16"/>
        <v>0</v>
      </c>
      <c r="U39"/>
    </row>
    <row r="40" spans="1:21" s="3" customFormat="1" ht="51.75" customHeight="1" x14ac:dyDescent="0.3">
      <c r="A40" s="434" t="s">
        <v>324</v>
      </c>
      <c r="B40" s="435"/>
      <c r="C40" s="210" t="s">
        <v>289</v>
      </c>
      <c r="D40" s="211" t="s">
        <v>270</v>
      </c>
      <c r="E40" s="212" t="s">
        <v>72</v>
      </c>
      <c r="F40" s="215" t="s">
        <v>54</v>
      </c>
      <c r="G40" s="214" t="s">
        <v>54</v>
      </c>
      <c r="H40" s="195" t="s">
        <v>55</v>
      </c>
      <c r="I40" s="219">
        <f t="shared" si="0"/>
        <v>29.61</v>
      </c>
      <c r="J40" s="194"/>
      <c r="K40" s="174">
        <v>0</v>
      </c>
      <c r="L40" s="175">
        <f t="shared" si="1"/>
        <v>0</v>
      </c>
      <c r="M40" s="176">
        <v>0.5</v>
      </c>
      <c r="N40" s="175">
        <f t="shared" si="2"/>
        <v>26.565000000000001</v>
      </c>
      <c r="O40" s="187">
        <v>0</v>
      </c>
      <c r="P40" s="178">
        <f t="shared" si="3"/>
        <v>0</v>
      </c>
      <c r="Q40" s="187">
        <v>0.5</v>
      </c>
      <c r="R40" s="178">
        <f t="shared" si="4"/>
        <v>3.0449999999999999</v>
      </c>
      <c r="S40" s="187">
        <v>0</v>
      </c>
      <c r="T40" s="179">
        <f t="shared" si="16"/>
        <v>29.61</v>
      </c>
      <c r="U40"/>
    </row>
    <row r="41" spans="1:21" s="3" customFormat="1" ht="21.6" x14ac:dyDescent="0.3">
      <c r="A41" s="422" t="s">
        <v>290</v>
      </c>
      <c r="B41" s="423"/>
      <c r="C41" s="40" t="s">
        <v>29</v>
      </c>
      <c r="D41" s="41" t="s">
        <v>251</v>
      </c>
      <c r="E41" s="40" t="s">
        <v>30</v>
      </c>
      <c r="F41" s="40" t="s">
        <v>31</v>
      </c>
      <c r="G41" s="40"/>
      <c r="H41" s="40" t="s">
        <v>33</v>
      </c>
      <c r="I41" s="208" t="s">
        <v>34</v>
      </c>
      <c r="J41" s="193"/>
      <c r="K41" s="51">
        <f>SUM(K38:K40)</f>
        <v>0.5</v>
      </c>
      <c r="L41" s="77">
        <f t="shared" ref="L41:T41" si="17">SUM(L38:L40)</f>
        <v>41.505000000000003</v>
      </c>
      <c r="M41" s="51">
        <f t="shared" si="17"/>
        <v>0.5</v>
      </c>
      <c r="N41" s="77">
        <f t="shared" si="17"/>
        <v>26.565000000000001</v>
      </c>
      <c r="O41" s="51">
        <f t="shared" si="17"/>
        <v>1</v>
      </c>
      <c r="P41" s="51">
        <f t="shared" si="17"/>
        <v>1</v>
      </c>
      <c r="Q41" s="51">
        <f t="shared" si="17"/>
        <v>1</v>
      </c>
      <c r="R41" s="77">
        <f t="shared" si="17"/>
        <v>6.09</v>
      </c>
      <c r="S41" s="77">
        <f t="shared" si="17"/>
        <v>0</v>
      </c>
      <c r="T41" s="51">
        <f t="shared" si="17"/>
        <v>75.16</v>
      </c>
      <c r="U41"/>
    </row>
    <row r="42" spans="1:21" ht="15" customHeight="1" x14ac:dyDescent="0.3">
      <c r="A42" s="430" t="s">
        <v>325</v>
      </c>
      <c r="B42" s="431"/>
      <c r="C42" s="4" t="s">
        <v>292</v>
      </c>
      <c r="D42" s="5" t="s">
        <v>270</v>
      </c>
      <c r="E42" s="6" t="s">
        <v>319</v>
      </c>
      <c r="F42" s="7" t="s">
        <v>54</v>
      </c>
      <c r="G42" s="18"/>
      <c r="H42" s="157" t="s">
        <v>55</v>
      </c>
      <c r="I42" s="218">
        <f t="shared" si="0"/>
        <v>45.550000000000004</v>
      </c>
      <c r="J42" s="194"/>
      <c r="K42" s="174">
        <v>0.5</v>
      </c>
      <c r="L42" s="175">
        <f t="shared" si="1"/>
        <v>41.505000000000003</v>
      </c>
      <c r="M42" s="176">
        <v>0</v>
      </c>
      <c r="N42" s="175">
        <f t="shared" si="2"/>
        <v>0</v>
      </c>
      <c r="O42" s="187">
        <v>1</v>
      </c>
      <c r="P42" s="178">
        <f t="shared" si="3"/>
        <v>1</v>
      </c>
      <c r="Q42" s="187">
        <v>0.5</v>
      </c>
      <c r="R42" s="178">
        <f t="shared" si="4"/>
        <v>3.0449999999999999</v>
      </c>
      <c r="S42" s="187">
        <v>0</v>
      </c>
      <c r="T42" s="179">
        <f t="shared" ref="T42:T44" si="18">L42+N42+P42+R42</f>
        <v>45.550000000000004</v>
      </c>
    </row>
    <row r="43" spans="1:21" ht="15" customHeight="1" x14ac:dyDescent="0.3">
      <c r="A43" s="437" t="s">
        <v>326</v>
      </c>
      <c r="B43" s="438"/>
      <c r="C43" s="11" t="s">
        <v>294</v>
      </c>
      <c r="D43" s="12" t="s">
        <v>270</v>
      </c>
      <c r="E43" s="13" t="s">
        <v>72</v>
      </c>
      <c r="F43" s="14" t="s">
        <v>54</v>
      </c>
      <c r="G43" s="18" t="s">
        <v>305</v>
      </c>
      <c r="H43" s="156" t="s">
        <v>46</v>
      </c>
      <c r="I43" s="218">
        <f t="shared" si="0"/>
        <v>0</v>
      </c>
      <c r="J43" s="195"/>
      <c r="K43" s="202">
        <v>0</v>
      </c>
      <c r="L43" s="57">
        <f t="shared" si="1"/>
        <v>0</v>
      </c>
      <c r="M43" s="56">
        <v>0</v>
      </c>
      <c r="N43" s="57">
        <f t="shared" si="2"/>
        <v>0</v>
      </c>
      <c r="O43" s="56">
        <v>0</v>
      </c>
      <c r="P43" s="53">
        <f t="shared" si="3"/>
        <v>0</v>
      </c>
      <c r="Q43" s="56">
        <v>0</v>
      </c>
      <c r="R43" s="53">
        <f t="shared" si="4"/>
        <v>0</v>
      </c>
      <c r="S43" s="56">
        <v>0</v>
      </c>
      <c r="T43" s="164">
        <f t="shared" si="18"/>
        <v>0</v>
      </c>
    </row>
    <row r="44" spans="1:21" ht="15" customHeight="1" x14ac:dyDescent="0.3">
      <c r="A44" s="430" t="s">
        <v>327</v>
      </c>
      <c r="B44" s="431"/>
      <c r="C44" s="4" t="s">
        <v>296</v>
      </c>
      <c r="D44" s="5" t="s">
        <v>270</v>
      </c>
      <c r="E44" s="6" t="s">
        <v>72</v>
      </c>
      <c r="F44" s="7" t="s">
        <v>54</v>
      </c>
      <c r="G44" s="18" t="s">
        <v>54</v>
      </c>
      <c r="H44" s="157" t="s">
        <v>55</v>
      </c>
      <c r="I44" s="218">
        <f t="shared" si="0"/>
        <v>29.61</v>
      </c>
      <c r="J44" s="194"/>
      <c r="K44" s="174">
        <v>0</v>
      </c>
      <c r="L44" s="175">
        <f t="shared" si="1"/>
        <v>0</v>
      </c>
      <c r="M44" s="176">
        <v>0.5</v>
      </c>
      <c r="N44" s="175">
        <f t="shared" si="2"/>
        <v>26.565000000000001</v>
      </c>
      <c r="O44" s="187">
        <v>0</v>
      </c>
      <c r="P44" s="178">
        <f t="shared" si="3"/>
        <v>0</v>
      </c>
      <c r="Q44" s="187">
        <v>0.5</v>
      </c>
      <c r="R44" s="178">
        <f t="shared" si="4"/>
        <v>3.0449999999999999</v>
      </c>
      <c r="S44" s="187">
        <v>0</v>
      </c>
      <c r="T44" s="179">
        <f t="shared" si="18"/>
        <v>29.61</v>
      </c>
    </row>
    <row r="45" spans="1:21" ht="15" customHeight="1" x14ac:dyDescent="0.3">
      <c r="A45" s="422" t="s">
        <v>328</v>
      </c>
      <c r="B45" s="423"/>
      <c r="C45" s="40" t="s">
        <v>29</v>
      </c>
      <c r="D45" s="41" t="s">
        <v>251</v>
      </c>
      <c r="E45" s="40" t="s">
        <v>30</v>
      </c>
      <c r="F45" s="40" t="s">
        <v>31</v>
      </c>
      <c r="G45" s="40"/>
      <c r="H45" s="40" t="s">
        <v>33</v>
      </c>
      <c r="I45" s="208" t="s">
        <v>34</v>
      </c>
      <c r="J45" s="193"/>
      <c r="K45" s="51">
        <f>SUM(K42:K44)</f>
        <v>0.5</v>
      </c>
      <c r="L45" s="77">
        <f t="shared" ref="L45:T45" si="19">SUM(L42:L44)</f>
        <v>41.505000000000003</v>
      </c>
      <c r="M45" s="51">
        <f t="shared" si="19"/>
        <v>0.5</v>
      </c>
      <c r="N45" s="77">
        <f t="shared" si="19"/>
        <v>26.565000000000001</v>
      </c>
      <c r="O45" s="51">
        <f t="shared" si="19"/>
        <v>1</v>
      </c>
      <c r="P45" s="51">
        <f t="shared" si="19"/>
        <v>1</v>
      </c>
      <c r="Q45" s="51">
        <f t="shared" si="19"/>
        <v>1</v>
      </c>
      <c r="R45" s="77">
        <f t="shared" si="19"/>
        <v>6.09</v>
      </c>
      <c r="S45" s="77">
        <f t="shared" si="19"/>
        <v>0</v>
      </c>
      <c r="T45" s="51">
        <f t="shared" si="19"/>
        <v>75.16</v>
      </c>
    </row>
    <row r="46" spans="1:21" ht="29.25" customHeight="1" x14ac:dyDescent="0.3">
      <c r="A46" s="434" t="s">
        <v>329</v>
      </c>
      <c r="B46" s="435"/>
      <c r="C46" s="210" t="s">
        <v>330</v>
      </c>
      <c r="D46" s="211" t="s">
        <v>331</v>
      </c>
      <c r="E46" s="212" t="s">
        <v>69</v>
      </c>
      <c r="F46" s="215" t="s">
        <v>313</v>
      </c>
      <c r="G46" s="214" t="s">
        <v>54</v>
      </c>
      <c r="H46" s="195" t="s">
        <v>55</v>
      </c>
      <c r="I46" s="219">
        <f t="shared" si="0"/>
        <v>45.550000000000004</v>
      </c>
      <c r="J46" s="194"/>
      <c r="K46" s="174">
        <v>0.5</v>
      </c>
      <c r="L46" s="175">
        <f t="shared" si="1"/>
        <v>41.505000000000003</v>
      </c>
      <c r="M46" s="176">
        <v>0</v>
      </c>
      <c r="N46" s="175">
        <f t="shared" si="2"/>
        <v>0</v>
      </c>
      <c r="O46" s="187">
        <v>1</v>
      </c>
      <c r="P46" s="178">
        <f t="shared" si="3"/>
        <v>1</v>
      </c>
      <c r="Q46" s="187">
        <v>0.5</v>
      </c>
      <c r="R46" s="178">
        <f t="shared" si="4"/>
        <v>3.0449999999999999</v>
      </c>
      <c r="S46" s="187">
        <v>0</v>
      </c>
      <c r="T46" s="179">
        <f t="shared" ref="T46:T48" si="20">L46+N46+P46+R46</f>
        <v>45.550000000000004</v>
      </c>
    </row>
    <row r="47" spans="1:21" ht="48.75" customHeight="1" x14ac:dyDescent="0.3">
      <c r="A47" s="430" t="s">
        <v>332</v>
      </c>
      <c r="B47" s="431"/>
      <c r="C47" s="169" t="s">
        <v>333</v>
      </c>
      <c r="D47" s="170" t="s">
        <v>334</v>
      </c>
      <c r="E47" s="171" t="s">
        <v>319</v>
      </c>
      <c r="F47" s="216" t="s">
        <v>335</v>
      </c>
      <c r="G47" s="118" t="s">
        <v>305</v>
      </c>
      <c r="H47" s="217" t="s">
        <v>46</v>
      </c>
      <c r="I47" s="220">
        <f t="shared" si="0"/>
        <v>0</v>
      </c>
      <c r="J47" s="195"/>
      <c r="K47" s="202">
        <v>0</v>
      </c>
      <c r="L47" s="57">
        <f t="shared" si="1"/>
        <v>0</v>
      </c>
      <c r="M47" s="56">
        <v>0</v>
      </c>
      <c r="N47" s="57">
        <f t="shared" si="2"/>
        <v>0</v>
      </c>
      <c r="O47" s="56">
        <v>0</v>
      </c>
      <c r="P47" s="53">
        <f t="shared" si="3"/>
        <v>0</v>
      </c>
      <c r="Q47" s="56">
        <v>0</v>
      </c>
      <c r="R47" s="53">
        <f t="shared" si="4"/>
        <v>0</v>
      </c>
      <c r="S47" s="56">
        <v>0</v>
      </c>
      <c r="T47" s="164">
        <f t="shared" si="20"/>
        <v>0</v>
      </c>
    </row>
    <row r="48" spans="1:21" ht="48.75" customHeight="1" x14ac:dyDescent="0.3">
      <c r="A48" s="434" t="s">
        <v>336</v>
      </c>
      <c r="B48" s="435"/>
      <c r="C48" s="210" t="s">
        <v>337</v>
      </c>
      <c r="D48" s="211" t="s">
        <v>338</v>
      </c>
      <c r="E48" s="212" t="s">
        <v>319</v>
      </c>
      <c r="F48" s="215" t="s">
        <v>46</v>
      </c>
      <c r="G48" s="214" t="s">
        <v>305</v>
      </c>
      <c r="H48" s="195" t="s">
        <v>46</v>
      </c>
      <c r="I48" s="219">
        <f t="shared" si="0"/>
        <v>0</v>
      </c>
      <c r="J48" s="194"/>
      <c r="K48" s="174">
        <v>0</v>
      </c>
      <c r="L48" s="175">
        <f t="shared" si="1"/>
        <v>0</v>
      </c>
      <c r="M48" s="176">
        <v>0</v>
      </c>
      <c r="N48" s="175">
        <f t="shared" si="2"/>
        <v>0</v>
      </c>
      <c r="O48" s="187">
        <v>0</v>
      </c>
      <c r="P48" s="178">
        <f t="shared" si="3"/>
        <v>0</v>
      </c>
      <c r="Q48" s="187">
        <v>0</v>
      </c>
      <c r="R48" s="178">
        <f t="shared" si="4"/>
        <v>0</v>
      </c>
      <c r="S48" s="187">
        <v>0</v>
      </c>
      <c r="T48" s="179">
        <f t="shared" si="20"/>
        <v>0</v>
      </c>
    </row>
    <row r="49" spans="1:20" ht="48.75" customHeight="1" thickBot="1" x14ac:dyDescent="0.35">
      <c r="A49" s="434" t="s">
        <v>339</v>
      </c>
      <c r="B49" s="435"/>
      <c r="C49" s="210" t="s">
        <v>340</v>
      </c>
      <c r="D49" s="211" t="s">
        <v>341</v>
      </c>
      <c r="E49" s="212" t="s">
        <v>319</v>
      </c>
      <c r="F49" s="215" t="s">
        <v>46</v>
      </c>
      <c r="G49" s="214" t="s">
        <v>305</v>
      </c>
      <c r="H49" s="195" t="s">
        <v>46</v>
      </c>
      <c r="I49" s="219">
        <f t="shared" si="0"/>
        <v>0</v>
      </c>
      <c r="J49" s="194"/>
      <c r="K49" s="202">
        <v>0</v>
      </c>
      <c r="L49" s="57">
        <f t="shared" si="1"/>
        <v>0</v>
      </c>
      <c r="M49" s="56">
        <v>0</v>
      </c>
      <c r="N49" s="57">
        <f t="shared" si="2"/>
        <v>0</v>
      </c>
      <c r="O49" s="56">
        <v>0</v>
      </c>
      <c r="P49" s="53">
        <f t="shared" si="3"/>
        <v>0</v>
      </c>
      <c r="Q49" s="56">
        <v>0</v>
      </c>
      <c r="R49" s="53">
        <f t="shared" si="4"/>
        <v>0</v>
      </c>
      <c r="S49" s="56">
        <v>0</v>
      </c>
      <c r="T49" s="164">
        <f t="shared" ref="T49" si="21">L49+N49+P49+R49</f>
        <v>0</v>
      </c>
    </row>
    <row r="50" spans="1:20" ht="15" thickBot="1" x14ac:dyDescent="0.35">
      <c r="A50" s="430"/>
      <c r="B50" s="431"/>
      <c r="C50" s="169"/>
      <c r="D50" s="170"/>
      <c r="E50" s="171"/>
      <c r="F50" s="216"/>
      <c r="G50" s="118"/>
      <c r="H50" s="217"/>
      <c r="I50" s="220"/>
      <c r="J50" s="198"/>
      <c r="K50" s="51">
        <f>SUM(K46:K49)</f>
        <v>0.5</v>
      </c>
      <c r="L50" s="77">
        <f t="shared" ref="L50:T50" si="22">SUM(L46:L49)</f>
        <v>41.505000000000003</v>
      </c>
      <c r="M50" s="51">
        <f t="shared" si="22"/>
        <v>0</v>
      </c>
      <c r="N50" s="77">
        <f t="shared" si="22"/>
        <v>0</v>
      </c>
      <c r="O50" s="51">
        <f t="shared" si="22"/>
        <v>1</v>
      </c>
      <c r="P50" s="51">
        <f t="shared" si="22"/>
        <v>1</v>
      </c>
      <c r="Q50" s="51">
        <f t="shared" si="22"/>
        <v>0.5</v>
      </c>
      <c r="R50" s="77">
        <f t="shared" si="22"/>
        <v>3.0449999999999999</v>
      </c>
      <c r="S50" s="77">
        <f t="shared" si="22"/>
        <v>0</v>
      </c>
      <c r="T50" s="51">
        <f t="shared" si="22"/>
        <v>45.550000000000004</v>
      </c>
    </row>
    <row r="51" spans="1:20" ht="16.8" thickBot="1" x14ac:dyDescent="0.35">
      <c r="A51" s="47"/>
      <c r="B51" s="47"/>
      <c r="C51" s="47"/>
      <c r="D51" s="47"/>
      <c r="E51" s="47"/>
      <c r="F51" s="47"/>
      <c r="G51" s="47"/>
      <c r="H51" s="255" t="s">
        <v>217</v>
      </c>
      <c r="I51" s="256">
        <f>SUM(I14:I20)+SUM(I30:I32)</f>
        <v>1173.8900000000001</v>
      </c>
      <c r="J51" s="196"/>
      <c r="K51" s="233">
        <f>K17+K18+K19+K22+K24</f>
        <v>8.5</v>
      </c>
      <c r="L51" s="83">
        <f t="shared" ref="L51:T51" si="23">L17+L18+L19+L22+L24</f>
        <v>705.58500000000004</v>
      </c>
      <c r="M51" s="82">
        <f t="shared" si="23"/>
        <v>6.5</v>
      </c>
      <c r="N51" s="83">
        <f t="shared" si="23"/>
        <v>345.34500000000003</v>
      </c>
      <c r="O51" s="82">
        <f t="shared" si="23"/>
        <v>2</v>
      </c>
      <c r="P51" s="82">
        <f t="shared" si="23"/>
        <v>2</v>
      </c>
      <c r="Q51" s="82">
        <f t="shared" si="23"/>
        <v>15</v>
      </c>
      <c r="R51" s="83">
        <f t="shared" si="23"/>
        <v>91.35</v>
      </c>
      <c r="S51" s="83">
        <f t="shared" si="23"/>
        <v>0</v>
      </c>
      <c r="T51" s="257">
        <f t="shared" si="23"/>
        <v>1144.28</v>
      </c>
    </row>
    <row r="54" spans="1:20" x14ac:dyDescent="0.3">
      <c r="K54">
        <f>K21+M21+K33+M33</f>
        <v>15.5</v>
      </c>
    </row>
  </sheetData>
  <mergeCells count="46">
    <mergeCell ref="A37:B37"/>
    <mergeCell ref="A24:B24"/>
    <mergeCell ref="A25:B25"/>
    <mergeCell ref="A26:B26"/>
    <mergeCell ref="A27:B27"/>
    <mergeCell ref="A29:B29"/>
    <mergeCell ref="A31:B31"/>
    <mergeCell ref="A32:B32"/>
    <mergeCell ref="A33:B33"/>
    <mergeCell ref="A35:B35"/>
    <mergeCell ref="A36:B36"/>
    <mergeCell ref="A49:B49"/>
    <mergeCell ref="A38:B38"/>
    <mergeCell ref="A39:B39"/>
    <mergeCell ref="A41:B41"/>
    <mergeCell ref="A42:B42"/>
    <mergeCell ref="A43:B43"/>
    <mergeCell ref="A44:B44"/>
    <mergeCell ref="A40:B40"/>
    <mergeCell ref="A45:B45"/>
    <mergeCell ref="A46:B46"/>
    <mergeCell ref="A47:B47"/>
    <mergeCell ref="A48:B48"/>
    <mergeCell ref="A21:B21"/>
    <mergeCell ref="A1:H1"/>
    <mergeCell ref="B6:H6"/>
    <mergeCell ref="B10:H10"/>
    <mergeCell ref="A12:H12"/>
    <mergeCell ref="A13:B13"/>
    <mergeCell ref="A16:B16"/>
    <mergeCell ref="A50:B50"/>
    <mergeCell ref="K12:L12"/>
    <mergeCell ref="M12:N12"/>
    <mergeCell ref="O12:P12"/>
    <mergeCell ref="Q12:R12"/>
    <mergeCell ref="A34:B34"/>
    <mergeCell ref="A28:B28"/>
    <mergeCell ref="A22:B22"/>
    <mergeCell ref="A15:B15"/>
    <mergeCell ref="A30:B30"/>
    <mergeCell ref="A14:B14"/>
    <mergeCell ref="A17:B17"/>
    <mergeCell ref="A18:B18"/>
    <mergeCell ref="A19:B19"/>
    <mergeCell ref="A20:B20"/>
    <mergeCell ref="A23:B23"/>
  </mergeCells>
  <pageMargins left="0.25" right="0.25" top="0.75" bottom="0.75" header="0.3" footer="0.3"/>
  <pageSetup scale="5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E1515-6483-4662-980E-6EEFE3D054BF}">
  <dimension ref="A1:T47"/>
  <sheetViews>
    <sheetView topLeftCell="D9" workbookViewId="0">
      <selection activeCell="G50" sqref="G50"/>
    </sheetView>
  </sheetViews>
  <sheetFormatPr baseColWidth="10" defaultColWidth="9.109375" defaultRowHeight="14.4" x14ac:dyDescent="0.3"/>
  <cols>
    <col min="1" max="1" width="19.44140625" customWidth="1"/>
    <col min="2" max="2" width="56.44140625" customWidth="1"/>
    <col min="3" max="6" width="18.88671875" customWidth="1"/>
    <col min="7" max="7" width="19.5546875" customWidth="1"/>
    <col min="9" max="9" width="9.5546875" bestFit="1" customWidth="1"/>
    <col min="10" max="10" width="9.109375" style="200"/>
  </cols>
  <sheetData>
    <row r="1" spans="1:20" ht="16.8" x14ac:dyDescent="0.4">
      <c r="A1" s="405" t="s">
        <v>218</v>
      </c>
      <c r="B1" s="406"/>
      <c r="C1" s="406"/>
      <c r="D1" s="406"/>
      <c r="E1" s="406"/>
      <c r="F1" s="406"/>
      <c r="G1" s="406"/>
      <c r="H1" s="406"/>
      <c r="I1" s="188"/>
      <c r="J1" s="188"/>
    </row>
    <row r="2" spans="1:20" x14ac:dyDescent="0.3">
      <c r="A2" s="106" t="s">
        <v>1</v>
      </c>
      <c r="B2" s="107" t="s">
        <v>2</v>
      </c>
      <c r="C2" s="31"/>
      <c r="D2" s="31"/>
      <c r="E2" s="31"/>
      <c r="F2" s="31"/>
      <c r="G2" s="31"/>
      <c r="H2" s="32"/>
      <c r="I2" s="189"/>
      <c r="J2" s="189"/>
    </row>
    <row r="3" spans="1:20" x14ac:dyDescent="0.3">
      <c r="A3" s="108" t="s">
        <v>3</v>
      </c>
      <c r="B3" s="109" t="s">
        <v>342</v>
      </c>
      <c r="C3" s="184"/>
      <c r="D3" s="184"/>
      <c r="E3" s="184"/>
      <c r="F3" s="184"/>
      <c r="G3" s="184"/>
      <c r="H3" s="27"/>
      <c r="I3" s="189"/>
      <c r="J3" s="189"/>
    </row>
    <row r="4" spans="1:20" x14ac:dyDescent="0.3">
      <c r="A4" s="110" t="s">
        <v>5</v>
      </c>
      <c r="B4" s="111" t="s">
        <v>343</v>
      </c>
      <c r="C4" s="183"/>
      <c r="D4" s="183"/>
      <c r="E4" s="183"/>
      <c r="F4" s="183"/>
      <c r="G4" s="183"/>
      <c r="H4" s="25"/>
      <c r="I4" s="189"/>
      <c r="J4" s="189"/>
    </row>
    <row r="5" spans="1:20" x14ac:dyDescent="0.3">
      <c r="A5" s="108" t="s">
        <v>7</v>
      </c>
      <c r="B5" s="109" t="s">
        <v>344</v>
      </c>
      <c r="C5" s="184"/>
      <c r="D5" s="184"/>
      <c r="E5" s="184"/>
      <c r="F5" s="184"/>
      <c r="G5" s="184"/>
      <c r="H5" s="27"/>
      <c r="I5" s="189"/>
      <c r="J5" s="189"/>
    </row>
    <row r="6" spans="1:20" x14ac:dyDescent="0.3">
      <c r="A6" s="110" t="s">
        <v>9</v>
      </c>
      <c r="B6" s="410" t="s">
        <v>345</v>
      </c>
      <c r="C6" s="439"/>
      <c r="D6" s="439"/>
      <c r="E6" s="439"/>
      <c r="F6" s="439"/>
      <c r="G6" s="439"/>
      <c r="H6" s="412"/>
      <c r="I6" s="190"/>
      <c r="J6" s="190"/>
    </row>
    <row r="7" spans="1:20" x14ac:dyDescent="0.3">
      <c r="A7" s="108" t="s">
        <v>11</v>
      </c>
      <c r="B7" s="109" t="s">
        <v>346</v>
      </c>
      <c r="C7" s="184"/>
      <c r="D7" s="184"/>
      <c r="E7" s="184"/>
      <c r="F7" s="184"/>
      <c r="G7" s="184"/>
      <c r="H7" s="27"/>
      <c r="I7" s="189"/>
      <c r="J7" s="189"/>
    </row>
    <row r="8" spans="1:20" x14ac:dyDescent="0.3">
      <c r="A8" s="110" t="s">
        <v>13</v>
      </c>
      <c r="B8" s="111" t="s">
        <v>14</v>
      </c>
      <c r="C8" s="183"/>
      <c r="D8" s="183"/>
      <c r="E8" s="183"/>
      <c r="F8" s="183"/>
      <c r="G8" s="183"/>
      <c r="H8" s="25"/>
      <c r="I8" s="189"/>
      <c r="J8" s="189"/>
    </row>
    <row r="9" spans="1:20" x14ac:dyDescent="0.3">
      <c r="A9" s="108" t="s">
        <v>15</v>
      </c>
      <c r="B9" s="109" t="s">
        <v>347</v>
      </c>
      <c r="C9" s="184"/>
      <c r="D9" s="184"/>
      <c r="E9" s="184"/>
      <c r="F9" s="184"/>
      <c r="G9" s="184"/>
      <c r="H9" s="27"/>
      <c r="I9" s="189"/>
      <c r="J9" s="189"/>
    </row>
    <row r="10" spans="1:20" ht="31.5" customHeight="1" x14ac:dyDescent="0.3">
      <c r="A10" s="110" t="s">
        <v>17</v>
      </c>
      <c r="B10" s="410" t="s">
        <v>348</v>
      </c>
      <c r="C10" s="439"/>
      <c r="D10" s="439"/>
      <c r="E10" s="439"/>
      <c r="F10" s="439"/>
      <c r="G10" s="439"/>
      <c r="H10" s="412"/>
      <c r="I10" s="190"/>
      <c r="J10" s="190"/>
    </row>
    <row r="11" spans="1:20" x14ac:dyDescent="0.3">
      <c r="A11" s="112" t="s">
        <v>19</v>
      </c>
      <c r="B11" s="349" t="s">
        <v>349</v>
      </c>
      <c r="C11" s="28"/>
      <c r="D11" s="28"/>
      <c r="E11" s="28"/>
      <c r="F11" s="28"/>
      <c r="G11" s="28"/>
      <c r="H11" s="29"/>
      <c r="I11" s="191"/>
      <c r="J11" s="191"/>
    </row>
    <row r="12" spans="1:20" ht="57" customHeight="1" thickBot="1" x14ac:dyDescent="0.45">
      <c r="A12" s="420" t="s">
        <v>350</v>
      </c>
      <c r="B12" s="421"/>
      <c r="C12" s="421"/>
      <c r="D12" s="421"/>
      <c r="E12" s="421"/>
      <c r="F12" s="421"/>
      <c r="G12" s="421"/>
      <c r="H12" s="421"/>
      <c r="I12" s="94"/>
      <c r="J12" s="192"/>
      <c r="K12" s="403" t="s">
        <v>22</v>
      </c>
      <c r="L12" s="404"/>
      <c r="M12" s="404" t="s">
        <v>23</v>
      </c>
      <c r="N12" s="404"/>
      <c r="O12" s="404" t="s">
        <v>24</v>
      </c>
      <c r="P12" s="404"/>
      <c r="Q12" s="404" t="s">
        <v>25</v>
      </c>
      <c r="R12" s="404"/>
      <c r="S12" s="153" t="s">
        <v>26</v>
      </c>
      <c r="T12" s="154" t="s">
        <v>27</v>
      </c>
    </row>
    <row r="13" spans="1:20" ht="24.6" thickBot="1" x14ac:dyDescent="0.35">
      <c r="A13" s="442" t="s">
        <v>28</v>
      </c>
      <c r="B13" s="443"/>
      <c r="C13" s="40" t="s">
        <v>29</v>
      </c>
      <c r="D13" s="41" t="s">
        <v>17</v>
      </c>
      <c r="E13" s="40" t="s">
        <v>30</v>
      </c>
      <c r="F13" s="40" t="s">
        <v>31</v>
      </c>
      <c r="G13" s="40" t="s">
        <v>32</v>
      </c>
      <c r="H13" s="42" t="s">
        <v>33</v>
      </c>
      <c r="I13" s="266" t="s">
        <v>34</v>
      </c>
      <c r="J13" s="193"/>
      <c r="K13" s="105" t="s">
        <v>35</v>
      </c>
      <c r="L13" s="100" t="s">
        <v>36</v>
      </c>
      <c r="M13" s="105" t="s">
        <v>35</v>
      </c>
      <c r="N13" s="100" t="s">
        <v>36</v>
      </c>
      <c r="O13" s="152" t="s">
        <v>37</v>
      </c>
      <c r="P13" s="100" t="s">
        <v>36</v>
      </c>
      <c r="Q13" s="105" t="s">
        <v>35</v>
      </c>
      <c r="R13" s="101" t="s">
        <v>38</v>
      </c>
      <c r="S13" s="100" t="s">
        <v>39</v>
      </c>
      <c r="T13" s="101"/>
    </row>
    <row r="14" spans="1:20" ht="15" thickBot="1" x14ac:dyDescent="0.35">
      <c r="A14" s="440" t="s">
        <v>351</v>
      </c>
      <c r="B14" s="441"/>
      <c r="C14" s="4" t="s">
        <v>352</v>
      </c>
      <c r="D14" s="5"/>
      <c r="E14" s="6"/>
      <c r="F14" s="7"/>
      <c r="G14" s="18"/>
      <c r="H14" s="9" t="s">
        <v>55</v>
      </c>
      <c r="I14" s="261">
        <f>T14</f>
        <v>90.100000000000009</v>
      </c>
      <c r="J14" s="194"/>
      <c r="K14" s="202">
        <v>1</v>
      </c>
      <c r="L14" s="57">
        <f>K14*83.01</f>
        <v>83.01</v>
      </c>
      <c r="M14" s="56">
        <v>0</v>
      </c>
      <c r="N14" s="57">
        <f>M14*53.13</f>
        <v>0</v>
      </c>
      <c r="O14" s="201">
        <v>1</v>
      </c>
      <c r="P14" s="53">
        <f>O14*1</f>
        <v>1</v>
      </c>
      <c r="Q14" s="56">
        <v>1</v>
      </c>
      <c r="R14" s="53">
        <f>Q14*6.09</f>
        <v>6.09</v>
      </c>
      <c r="S14" s="201">
        <v>0</v>
      </c>
      <c r="T14" s="164">
        <f>L14+N14+P14+R14</f>
        <v>90.100000000000009</v>
      </c>
    </row>
    <row r="15" spans="1:20" ht="97.2" x14ac:dyDescent="0.3">
      <c r="A15" s="444" t="s">
        <v>353</v>
      </c>
      <c r="B15" s="445"/>
      <c r="C15" s="11" t="s">
        <v>354</v>
      </c>
      <c r="D15" s="12"/>
      <c r="E15" s="13" t="s">
        <v>229</v>
      </c>
      <c r="F15" s="11"/>
      <c r="G15" s="14" t="s">
        <v>231</v>
      </c>
      <c r="H15" s="43" t="s">
        <v>46</v>
      </c>
      <c r="I15" s="262">
        <f>T15</f>
        <v>0</v>
      </c>
      <c r="J15" s="195"/>
      <c r="K15" s="174">
        <v>0</v>
      </c>
      <c r="L15" s="175">
        <f t="shared" ref="L15:L42" si="0">K15*83.01</f>
        <v>0</v>
      </c>
      <c r="M15" s="176">
        <v>0</v>
      </c>
      <c r="N15" s="175">
        <f t="shared" ref="N15:N42" si="1">M15*53.13</f>
        <v>0</v>
      </c>
      <c r="O15" s="187">
        <v>0</v>
      </c>
      <c r="P15" s="178">
        <f t="shared" ref="P15:P42" si="2">O15*1</f>
        <v>0</v>
      </c>
      <c r="Q15" s="187">
        <v>0</v>
      </c>
      <c r="R15" s="178">
        <f t="shared" ref="R15:R42" si="3">Q15*6.09</f>
        <v>0</v>
      </c>
      <c r="S15" s="187">
        <v>0</v>
      </c>
      <c r="T15" s="179">
        <f t="shared" ref="T15:T16" si="4">L15+N15+P15+R15</f>
        <v>0</v>
      </c>
    </row>
    <row r="16" spans="1:20" ht="97.2" x14ac:dyDescent="0.3">
      <c r="A16" s="440" t="s">
        <v>355</v>
      </c>
      <c r="B16" s="441"/>
      <c r="C16" s="169" t="s">
        <v>356</v>
      </c>
      <c r="D16" s="5"/>
      <c r="E16" s="6" t="s">
        <v>229</v>
      </c>
      <c r="F16" s="7"/>
      <c r="G16" s="18" t="s">
        <v>231</v>
      </c>
      <c r="H16" s="9" t="s">
        <v>46</v>
      </c>
      <c r="I16" s="262">
        <f t="shared" ref="I16:I42" si="5">T16</f>
        <v>0</v>
      </c>
      <c r="J16" s="194"/>
      <c r="K16" s="202">
        <v>0</v>
      </c>
      <c r="L16" s="57">
        <f t="shared" si="0"/>
        <v>0</v>
      </c>
      <c r="M16" s="56">
        <v>0</v>
      </c>
      <c r="N16" s="57">
        <f t="shared" si="1"/>
        <v>0</v>
      </c>
      <c r="O16" s="56">
        <v>0</v>
      </c>
      <c r="P16" s="53">
        <f t="shared" si="2"/>
        <v>0</v>
      </c>
      <c r="Q16" s="56">
        <v>0</v>
      </c>
      <c r="R16" s="53">
        <f t="shared" si="3"/>
        <v>0</v>
      </c>
      <c r="S16" s="56">
        <v>0</v>
      </c>
      <c r="T16" s="164">
        <f t="shared" si="4"/>
        <v>0</v>
      </c>
    </row>
    <row r="17" spans="1:20" ht="15" customHeight="1" x14ac:dyDescent="0.3">
      <c r="A17" s="444" t="s">
        <v>357</v>
      </c>
      <c r="B17" s="445"/>
      <c r="C17" s="11" t="s">
        <v>358</v>
      </c>
      <c r="D17" s="12"/>
      <c r="E17" s="13" t="s">
        <v>306</v>
      </c>
      <c r="F17" s="11" t="s">
        <v>54</v>
      </c>
      <c r="G17" s="14" t="s">
        <v>54</v>
      </c>
      <c r="H17" s="43" t="s">
        <v>55</v>
      </c>
      <c r="I17" s="262">
        <f t="shared" si="5"/>
        <v>29.61</v>
      </c>
      <c r="J17" s="195"/>
      <c r="K17" s="174">
        <v>0</v>
      </c>
      <c r="L17" s="175">
        <f t="shared" si="0"/>
        <v>0</v>
      </c>
      <c r="M17" s="176">
        <v>0.5</v>
      </c>
      <c r="N17" s="175">
        <f t="shared" si="1"/>
        <v>26.565000000000001</v>
      </c>
      <c r="O17" s="187">
        <v>0</v>
      </c>
      <c r="P17" s="178">
        <f t="shared" si="2"/>
        <v>0</v>
      </c>
      <c r="Q17" s="187">
        <v>0.5</v>
      </c>
      <c r="R17" s="178">
        <f t="shared" si="3"/>
        <v>3.0449999999999999</v>
      </c>
      <c r="S17" s="187">
        <v>0</v>
      </c>
      <c r="T17" s="179">
        <f t="shared" ref="T17:T42" si="6">L17+N17+P17+R17</f>
        <v>29.61</v>
      </c>
    </row>
    <row r="18" spans="1:20" ht="15" customHeight="1" x14ac:dyDescent="0.3">
      <c r="A18" s="440" t="s">
        <v>359</v>
      </c>
      <c r="B18" s="441"/>
      <c r="C18" s="169" t="s">
        <v>360</v>
      </c>
      <c r="D18" s="5"/>
      <c r="E18" s="6" t="s">
        <v>69</v>
      </c>
      <c r="F18" s="7" t="s">
        <v>54</v>
      </c>
      <c r="G18" s="18" t="s">
        <v>54</v>
      </c>
      <c r="H18" s="9" t="s">
        <v>55</v>
      </c>
      <c r="I18" s="262">
        <f t="shared" si="5"/>
        <v>122.71000000000001</v>
      </c>
      <c r="J18" s="194"/>
      <c r="K18" s="202">
        <v>1</v>
      </c>
      <c r="L18" s="57">
        <f t="shared" si="0"/>
        <v>83.01</v>
      </c>
      <c r="M18" s="56">
        <v>0.5</v>
      </c>
      <c r="N18" s="57">
        <f t="shared" si="1"/>
        <v>26.565000000000001</v>
      </c>
      <c r="O18" s="56">
        <v>4</v>
      </c>
      <c r="P18" s="53">
        <f t="shared" si="2"/>
        <v>4</v>
      </c>
      <c r="Q18" s="56">
        <v>1.5</v>
      </c>
      <c r="R18" s="53">
        <f t="shared" si="3"/>
        <v>9.1349999999999998</v>
      </c>
      <c r="S18" s="56">
        <v>0</v>
      </c>
      <c r="T18" s="164">
        <f t="shared" si="6"/>
        <v>122.71000000000001</v>
      </c>
    </row>
    <row r="19" spans="1:20" ht="33.75" customHeight="1" x14ac:dyDescent="0.3">
      <c r="A19" s="444" t="s">
        <v>361</v>
      </c>
      <c r="B19" s="445"/>
      <c r="C19" s="11" t="s">
        <v>362</v>
      </c>
      <c r="D19" s="12"/>
      <c r="E19" s="13" t="s">
        <v>247</v>
      </c>
      <c r="F19" s="11" t="s">
        <v>54</v>
      </c>
      <c r="G19" s="14" t="s">
        <v>54</v>
      </c>
      <c r="H19" s="43" t="s">
        <v>55</v>
      </c>
      <c r="I19" s="262">
        <f t="shared" si="5"/>
        <v>119.71000000000001</v>
      </c>
      <c r="J19" s="195"/>
      <c r="K19" s="174">
        <v>1</v>
      </c>
      <c r="L19" s="175">
        <f t="shared" si="0"/>
        <v>83.01</v>
      </c>
      <c r="M19" s="176">
        <v>0.5</v>
      </c>
      <c r="N19" s="175">
        <f t="shared" si="1"/>
        <v>26.565000000000001</v>
      </c>
      <c r="O19" s="187">
        <v>1</v>
      </c>
      <c r="P19" s="178">
        <f t="shared" si="2"/>
        <v>1</v>
      </c>
      <c r="Q19" s="187">
        <v>1.5</v>
      </c>
      <c r="R19" s="178">
        <f t="shared" si="3"/>
        <v>9.1349999999999998</v>
      </c>
      <c r="S19" s="187">
        <v>0</v>
      </c>
      <c r="T19" s="179">
        <f t="shared" si="6"/>
        <v>119.71000000000001</v>
      </c>
    </row>
    <row r="20" spans="1:20" ht="36" customHeight="1" x14ac:dyDescent="0.3">
      <c r="A20" s="440" t="s">
        <v>363</v>
      </c>
      <c r="B20" s="441"/>
      <c r="C20" s="169" t="s">
        <v>364</v>
      </c>
      <c r="D20" s="5"/>
      <c r="E20" s="6"/>
      <c r="F20" s="7"/>
      <c r="G20" s="18"/>
      <c r="H20" s="9" t="s">
        <v>55</v>
      </c>
      <c r="I20" s="262">
        <f t="shared" si="5"/>
        <v>29.61</v>
      </c>
      <c r="J20" s="195"/>
      <c r="K20" s="202">
        <v>0</v>
      </c>
      <c r="L20" s="57">
        <f t="shared" si="0"/>
        <v>0</v>
      </c>
      <c r="M20" s="56">
        <v>0.5</v>
      </c>
      <c r="N20" s="57">
        <f t="shared" si="1"/>
        <v>26.565000000000001</v>
      </c>
      <c r="O20" s="56">
        <v>0</v>
      </c>
      <c r="P20" s="53">
        <f t="shared" si="2"/>
        <v>0</v>
      </c>
      <c r="Q20" s="56">
        <v>0.5</v>
      </c>
      <c r="R20" s="53">
        <f t="shared" si="3"/>
        <v>3.0449999999999999</v>
      </c>
      <c r="S20" s="56">
        <v>0</v>
      </c>
      <c r="T20" s="164">
        <f t="shared" si="6"/>
        <v>29.61</v>
      </c>
    </row>
    <row r="21" spans="1:20" ht="72.75" customHeight="1" x14ac:dyDescent="0.3">
      <c r="A21" s="444" t="s">
        <v>365</v>
      </c>
      <c r="B21" s="445"/>
      <c r="C21" s="11" t="s">
        <v>366</v>
      </c>
      <c r="D21" s="12"/>
      <c r="E21" s="13"/>
      <c r="F21" s="11"/>
      <c r="G21" s="14"/>
      <c r="H21" s="43" t="s">
        <v>55</v>
      </c>
      <c r="I21" s="262">
        <f t="shared" si="5"/>
        <v>209.81</v>
      </c>
      <c r="J21" s="195"/>
      <c r="K21" s="174">
        <v>2</v>
      </c>
      <c r="L21" s="175">
        <f t="shared" si="0"/>
        <v>166.02</v>
      </c>
      <c r="M21" s="176">
        <v>0.5</v>
      </c>
      <c r="N21" s="175">
        <f t="shared" si="1"/>
        <v>26.565000000000001</v>
      </c>
      <c r="O21" s="187">
        <v>2</v>
      </c>
      <c r="P21" s="178">
        <f t="shared" si="2"/>
        <v>2</v>
      </c>
      <c r="Q21" s="187">
        <v>2.5</v>
      </c>
      <c r="R21" s="178">
        <f t="shared" si="3"/>
        <v>15.225</v>
      </c>
      <c r="S21" s="187">
        <v>0</v>
      </c>
      <c r="T21" s="179">
        <f t="shared" si="6"/>
        <v>209.81</v>
      </c>
    </row>
    <row r="22" spans="1:20" ht="15" customHeight="1" x14ac:dyDescent="0.3">
      <c r="A22" s="440" t="s">
        <v>367</v>
      </c>
      <c r="B22" s="441"/>
      <c r="C22" s="169" t="s">
        <v>368</v>
      </c>
      <c r="D22" s="5"/>
      <c r="E22" s="6"/>
      <c r="F22" s="7"/>
      <c r="G22" s="18"/>
      <c r="H22" s="9" t="s">
        <v>55</v>
      </c>
      <c r="I22" s="262">
        <f t="shared" si="5"/>
        <v>180.20000000000002</v>
      </c>
      <c r="J22" s="195"/>
      <c r="K22" s="202">
        <v>2</v>
      </c>
      <c r="L22" s="57">
        <f t="shared" si="0"/>
        <v>166.02</v>
      </c>
      <c r="M22" s="56">
        <v>0</v>
      </c>
      <c r="N22" s="57">
        <f t="shared" si="1"/>
        <v>0</v>
      </c>
      <c r="O22" s="56">
        <v>2</v>
      </c>
      <c r="P22" s="53">
        <f t="shared" si="2"/>
        <v>2</v>
      </c>
      <c r="Q22" s="56">
        <v>2</v>
      </c>
      <c r="R22" s="53">
        <f t="shared" si="3"/>
        <v>12.18</v>
      </c>
      <c r="S22" s="56">
        <v>0</v>
      </c>
      <c r="T22" s="164">
        <f t="shared" si="6"/>
        <v>180.20000000000002</v>
      </c>
    </row>
    <row r="23" spans="1:20" ht="15" customHeight="1" x14ac:dyDescent="0.3">
      <c r="A23" s="444" t="s">
        <v>369</v>
      </c>
      <c r="B23" s="445"/>
      <c r="C23" s="11" t="s">
        <v>370</v>
      </c>
      <c r="D23" s="12"/>
      <c r="E23" s="13"/>
      <c r="F23" s="11"/>
      <c r="G23" s="14"/>
      <c r="H23" s="43" t="s">
        <v>55</v>
      </c>
      <c r="I23" s="262">
        <f t="shared" si="5"/>
        <v>211.81</v>
      </c>
      <c r="J23" s="195"/>
      <c r="K23" s="174">
        <v>2</v>
      </c>
      <c r="L23" s="175">
        <f t="shared" si="0"/>
        <v>166.02</v>
      </c>
      <c r="M23" s="176">
        <v>0.5</v>
      </c>
      <c r="N23" s="175">
        <f t="shared" si="1"/>
        <v>26.565000000000001</v>
      </c>
      <c r="O23" s="187">
        <v>4</v>
      </c>
      <c r="P23" s="178">
        <f t="shared" si="2"/>
        <v>4</v>
      </c>
      <c r="Q23" s="187">
        <v>2.5</v>
      </c>
      <c r="R23" s="178">
        <f t="shared" si="3"/>
        <v>15.225</v>
      </c>
      <c r="S23" s="187">
        <v>0</v>
      </c>
      <c r="T23" s="179">
        <f t="shared" si="6"/>
        <v>211.81</v>
      </c>
    </row>
    <row r="24" spans="1:20" ht="15" customHeight="1" x14ac:dyDescent="0.3">
      <c r="A24" s="440" t="s">
        <v>371</v>
      </c>
      <c r="B24" s="441"/>
      <c r="C24" s="169" t="s">
        <v>372</v>
      </c>
      <c r="D24" s="5"/>
      <c r="E24" s="6"/>
      <c r="F24" s="7"/>
      <c r="G24" s="18"/>
      <c r="H24" s="9" t="s">
        <v>55</v>
      </c>
      <c r="I24" s="262">
        <f t="shared" si="5"/>
        <v>29.61</v>
      </c>
      <c r="J24" s="195"/>
      <c r="K24" s="202">
        <v>0</v>
      </c>
      <c r="L24" s="57">
        <f t="shared" si="0"/>
        <v>0</v>
      </c>
      <c r="M24" s="56">
        <v>0.5</v>
      </c>
      <c r="N24" s="57">
        <f t="shared" si="1"/>
        <v>26.565000000000001</v>
      </c>
      <c r="O24" s="56">
        <v>0</v>
      </c>
      <c r="P24" s="53">
        <f t="shared" si="2"/>
        <v>0</v>
      </c>
      <c r="Q24" s="56">
        <v>0.5</v>
      </c>
      <c r="R24" s="53">
        <f t="shared" si="3"/>
        <v>3.0449999999999999</v>
      </c>
      <c r="S24" s="56">
        <v>0</v>
      </c>
      <c r="T24" s="164">
        <f t="shared" si="6"/>
        <v>29.61</v>
      </c>
    </row>
    <row r="25" spans="1:20" ht="19.5" customHeight="1" x14ac:dyDescent="0.3">
      <c r="A25" s="444" t="s">
        <v>373</v>
      </c>
      <c r="B25" s="445"/>
      <c r="C25" s="11" t="s">
        <v>374</v>
      </c>
      <c r="D25" s="12"/>
      <c r="E25" s="13" t="s">
        <v>247</v>
      </c>
      <c r="F25" s="11" t="s">
        <v>54</v>
      </c>
      <c r="G25" s="14" t="s">
        <v>54</v>
      </c>
      <c r="H25" s="43" t="s">
        <v>55</v>
      </c>
      <c r="I25" s="262">
        <f t="shared" si="5"/>
        <v>29.61</v>
      </c>
      <c r="J25" s="195"/>
      <c r="K25" s="174">
        <v>0</v>
      </c>
      <c r="L25" s="175">
        <f t="shared" si="0"/>
        <v>0</v>
      </c>
      <c r="M25" s="176">
        <v>0.5</v>
      </c>
      <c r="N25" s="175">
        <f t="shared" si="1"/>
        <v>26.565000000000001</v>
      </c>
      <c r="O25" s="187">
        <v>0</v>
      </c>
      <c r="P25" s="178">
        <f t="shared" si="2"/>
        <v>0</v>
      </c>
      <c r="Q25" s="187">
        <v>0.5</v>
      </c>
      <c r="R25" s="178">
        <f t="shared" si="3"/>
        <v>3.0449999999999999</v>
      </c>
      <c r="S25" s="187">
        <v>0</v>
      </c>
      <c r="T25" s="179">
        <f t="shared" si="6"/>
        <v>29.61</v>
      </c>
    </row>
    <row r="26" spans="1:20" ht="31.5" customHeight="1" x14ac:dyDescent="0.3">
      <c r="A26" s="440" t="s">
        <v>375</v>
      </c>
      <c r="B26" s="441"/>
      <c r="C26" s="169" t="s">
        <v>376</v>
      </c>
      <c r="D26" s="5"/>
      <c r="E26" s="6"/>
      <c r="F26" s="7"/>
      <c r="G26" s="18"/>
      <c r="H26" s="9" t="s">
        <v>55</v>
      </c>
      <c r="I26" s="262">
        <f t="shared" si="5"/>
        <v>29.61</v>
      </c>
      <c r="J26" s="195"/>
      <c r="K26" s="202">
        <v>0</v>
      </c>
      <c r="L26" s="57">
        <f t="shared" si="0"/>
        <v>0</v>
      </c>
      <c r="M26" s="56">
        <v>0.5</v>
      </c>
      <c r="N26" s="57">
        <f t="shared" si="1"/>
        <v>26.565000000000001</v>
      </c>
      <c r="O26" s="56">
        <v>0</v>
      </c>
      <c r="P26" s="53">
        <f t="shared" si="2"/>
        <v>0</v>
      </c>
      <c r="Q26" s="56">
        <v>0.5</v>
      </c>
      <c r="R26" s="53">
        <f t="shared" si="3"/>
        <v>3.0449999999999999</v>
      </c>
      <c r="S26" s="56">
        <v>0</v>
      </c>
      <c r="T26" s="164">
        <f t="shared" si="6"/>
        <v>29.61</v>
      </c>
    </row>
    <row r="27" spans="1:20" ht="37.5" customHeight="1" x14ac:dyDescent="0.3">
      <c r="A27" s="444" t="s">
        <v>377</v>
      </c>
      <c r="B27" s="445"/>
      <c r="C27" s="11" t="s">
        <v>378</v>
      </c>
      <c r="D27" s="12"/>
      <c r="E27" s="13"/>
      <c r="F27" s="11"/>
      <c r="G27" s="14"/>
      <c r="H27" s="43" t="s">
        <v>55</v>
      </c>
      <c r="I27" s="262">
        <f t="shared" si="5"/>
        <v>59.22</v>
      </c>
      <c r="J27" s="195"/>
      <c r="K27" s="174">
        <v>0</v>
      </c>
      <c r="L27" s="175">
        <f t="shared" si="0"/>
        <v>0</v>
      </c>
      <c r="M27" s="176">
        <v>1</v>
      </c>
      <c r="N27" s="175">
        <f t="shared" si="1"/>
        <v>53.13</v>
      </c>
      <c r="O27" s="187">
        <v>0</v>
      </c>
      <c r="P27" s="178">
        <f t="shared" si="2"/>
        <v>0</v>
      </c>
      <c r="Q27" s="187">
        <v>1</v>
      </c>
      <c r="R27" s="178">
        <f t="shared" si="3"/>
        <v>6.09</v>
      </c>
      <c r="S27" s="187">
        <v>0</v>
      </c>
      <c r="T27" s="179">
        <f t="shared" si="6"/>
        <v>59.22</v>
      </c>
    </row>
    <row r="28" spans="1:20" ht="15" customHeight="1" x14ac:dyDescent="0.3">
      <c r="A28" s="440" t="s">
        <v>379</v>
      </c>
      <c r="B28" s="441"/>
      <c r="C28" s="169" t="s">
        <v>380</v>
      </c>
      <c r="D28" s="5"/>
      <c r="E28" s="6"/>
      <c r="F28" s="7"/>
      <c r="G28" s="18"/>
      <c r="H28" s="9" t="s">
        <v>55</v>
      </c>
      <c r="I28" s="262">
        <f t="shared" si="5"/>
        <v>59.22</v>
      </c>
      <c r="J28" s="195"/>
      <c r="K28" s="202">
        <v>0</v>
      </c>
      <c r="L28" s="57">
        <f t="shared" si="0"/>
        <v>0</v>
      </c>
      <c r="M28" s="56">
        <v>1</v>
      </c>
      <c r="N28" s="57">
        <f t="shared" si="1"/>
        <v>53.13</v>
      </c>
      <c r="O28" s="56">
        <v>0</v>
      </c>
      <c r="P28" s="53">
        <f t="shared" si="2"/>
        <v>0</v>
      </c>
      <c r="Q28" s="56">
        <v>1</v>
      </c>
      <c r="R28" s="53">
        <f t="shared" si="3"/>
        <v>6.09</v>
      </c>
      <c r="S28" s="56">
        <v>0</v>
      </c>
      <c r="T28" s="164">
        <f t="shared" si="6"/>
        <v>59.22</v>
      </c>
    </row>
    <row r="29" spans="1:20" ht="33.75" customHeight="1" x14ac:dyDescent="0.3">
      <c r="A29" s="444" t="s">
        <v>381</v>
      </c>
      <c r="B29" s="445"/>
      <c r="C29" s="11" t="s">
        <v>382</v>
      </c>
      <c r="D29" s="12"/>
      <c r="E29" s="13"/>
      <c r="F29" s="11"/>
      <c r="G29" s="14"/>
      <c r="H29" s="43" t="s">
        <v>55</v>
      </c>
      <c r="I29" s="262">
        <f t="shared" si="5"/>
        <v>119.71000000000001</v>
      </c>
      <c r="J29" s="195"/>
      <c r="K29" s="174">
        <v>1</v>
      </c>
      <c r="L29" s="175">
        <f t="shared" si="0"/>
        <v>83.01</v>
      </c>
      <c r="M29" s="176">
        <v>0.5</v>
      </c>
      <c r="N29" s="175">
        <f t="shared" si="1"/>
        <v>26.565000000000001</v>
      </c>
      <c r="O29" s="187">
        <v>1</v>
      </c>
      <c r="P29" s="178">
        <f t="shared" si="2"/>
        <v>1</v>
      </c>
      <c r="Q29" s="187">
        <v>1.5</v>
      </c>
      <c r="R29" s="178">
        <f t="shared" si="3"/>
        <v>9.1349999999999998</v>
      </c>
      <c r="S29" s="187">
        <v>0</v>
      </c>
      <c r="T29" s="179">
        <f t="shared" si="6"/>
        <v>119.71000000000001</v>
      </c>
    </row>
    <row r="30" spans="1:20" ht="15" customHeight="1" x14ac:dyDescent="0.3">
      <c r="A30" s="440" t="s">
        <v>383</v>
      </c>
      <c r="B30" s="441"/>
      <c r="C30" s="169" t="s">
        <v>384</v>
      </c>
      <c r="D30" s="5"/>
      <c r="E30" s="6"/>
      <c r="F30" s="7"/>
      <c r="G30" s="18"/>
      <c r="H30" s="9" t="s">
        <v>55</v>
      </c>
      <c r="I30" s="262">
        <f t="shared" si="5"/>
        <v>119.71000000000001</v>
      </c>
      <c r="J30" s="195"/>
      <c r="K30" s="202">
        <v>1</v>
      </c>
      <c r="L30" s="57">
        <f t="shared" si="0"/>
        <v>83.01</v>
      </c>
      <c r="M30" s="56">
        <v>0.5</v>
      </c>
      <c r="N30" s="57">
        <f t="shared" si="1"/>
        <v>26.565000000000001</v>
      </c>
      <c r="O30" s="56">
        <v>1</v>
      </c>
      <c r="P30" s="53">
        <f t="shared" si="2"/>
        <v>1</v>
      </c>
      <c r="Q30" s="56">
        <v>1.5</v>
      </c>
      <c r="R30" s="53">
        <f t="shared" si="3"/>
        <v>9.1349999999999998</v>
      </c>
      <c r="S30" s="56">
        <v>0</v>
      </c>
      <c r="T30" s="164">
        <f t="shared" si="6"/>
        <v>119.71000000000001</v>
      </c>
    </row>
    <row r="31" spans="1:20" ht="33.75" customHeight="1" x14ac:dyDescent="0.3">
      <c r="A31" s="444" t="s">
        <v>385</v>
      </c>
      <c r="B31" s="445"/>
      <c r="C31" s="11" t="s">
        <v>386</v>
      </c>
      <c r="D31" s="12"/>
      <c r="E31" s="13"/>
      <c r="F31" s="11"/>
      <c r="G31" s="14"/>
      <c r="H31" s="43" t="s">
        <v>55</v>
      </c>
      <c r="I31" s="262">
        <f t="shared" si="5"/>
        <v>29.61</v>
      </c>
      <c r="J31" s="195"/>
      <c r="K31" s="174">
        <v>0</v>
      </c>
      <c r="L31" s="175">
        <f t="shared" si="0"/>
        <v>0</v>
      </c>
      <c r="M31" s="176">
        <v>0.5</v>
      </c>
      <c r="N31" s="175">
        <f t="shared" si="1"/>
        <v>26.565000000000001</v>
      </c>
      <c r="O31" s="187">
        <v>0</v>
      </c>
      <c r="P31" s="178">
        <f t="shared" si="2"/>
        <v>0</v>
      </c>
      <c r="Q31" s="187">
        <v>0.5</v>
      </c>
      <c r="R31" s="178">
        <f t="shared" si="3"/>
        <v>3.0449999999999999</v>
      </c>
      <c r="S31" s="187">
        <v>0</v>
      </c>
      <c r="T31" s="179">
        <f t="shared" si="6"/>
        <v>29.61</v>
      </c>
    </row>
    <row r="32" spans="1:20" ht="15" customHeight="1" x14ac:dyDescent="0.3">
      <c r="A32" s="440" t="s">
        <v>387</v>
      </c>
      <c r="B32" s="441"/>
      <c r="C32" s="169" t="s">
        <v>388</v>
      </c>
      <c r="D32" s="5"/>
      <c r="E32" s="6"/>
      <c r="F32" s="7"/>
      <c r="G32" s="18"/>
      <c r="H32" s="9" t="s">
        <v>55</v>
      </c>
      <c r="I32" s="262">
        <f t="shared" si="5"/>
        <v>29.61</v>
      </c>
      <c r="J32" s="195"/>
      <c r="K32" s="202">
        <v>0</v>
      </c>
      <c r="L32" s="57">
        <f t="shared" si="0"/>
        <v>0</v>
      </c>
      <c r="M32" s="56">
        <v>0.5</v>
      </c>
      <c r="N32" s="57">
        <f t="shared" si="1"/>
        <v>26.565000000000001</v>
      </c>
      <c r="O32" s="56">
        <v>0</v>
      </c>
      <c r="P32" s="53">
        <f t="shared" si="2"/>
        <v>0</v>
      </c>
      <c r="Q32" s="56">
        <v>0.5</v>
      </c>
      <c r="R32" s="53">
        <f t="shared" si="3"/>
        <v>3.0449999999999999</v>
      </c>
      <c r="S32" s="56">
        <v>0</v>
      </c>
      <c r="T32" s="164">
        <f t="shared" si="6"/>
        <v>29.61</v>
      </c>
    </row>
    <row r="33" spans="1:20" ht="15" customHeight="1" x14ac:dyDescent="0.3">
      <c r="A33" s="444" t="s">
        <v>389</v>
      </c>
      <c r="B33" s="445"/>
      <c r="C33" s="11" t="s">
        <v>390</v>
      </c>
      <c r="D33" s="12"/>
      <c r="E33" s="13"/>
      <c r="F33" s="11"/>
      <c r="G33" s="14"/>
      <c r="H33" s="43" t="s">
        <v>55</v>
      </c>
      <c r="I33" s="262">
        <f t="shared" si="5"/>
        <v>29.61</v>
      </c>
      <c r="J33" s="195"/>
      <c r="K33" s="174">
        <v>0</v>
      </c>
      <c r="L33" s="175">
        <f t="shared" si="0"/>
        <v>0</v>
      </c>
      <c r="M33" s="176">
        <v>0.5</v>
      </c>
      <c r="N33" s="175">
        <f t="shared" si="1"/>
        <v>26.565000000000001</v>
      </c>
      <c r="O33" s="187">
        <v>0</v>
      </c>
      <c r="P33" s="178">
        <f t="shared" si="2"/>
        <v>0</v>
      </c>
      <c r="Q33" s="187">
        <v>0.5</v>
      </c>
      <c r="R33" s="178">
        <f t="shared" si="3"/>
        <v>3.0449999999999999</v>
      </c>
      <c r="S33" s="187">
        <v>0</v>
      </c>
      <c r="T33" s="179">
        <f t="shared" si="6"/>
        <v>29.61</v>
      </c>
    </row>
    <row r="34" spans="1:20" ht="15" customHeight="1" x14ac:dyDescent="0.3">
      <c r="A34" s="440" t="s">
        <v>391</v>
      </c>
      <c r="B34" s="441"/>
      <c r="C34" s="169" t="s">
        <v>392</v>
      </c>
      <c r="D34" s="5"/>
      <c r="E34" s="6"/>
      <c r="F34" s="7"/>
      <c r="G34" s="18"/>
      <c r="H34" s="9" t="s">
        <v>55</v>
      </c>
      <c r="I34" s="262">
        <f t="shared" si="5"/>
        <v>29.61</v>
      </c>
      <c r="J34" s="195"/>
      <c r="K34" s="202">
        <v>0</v>
      </c>
      <c r="L34" s="57">
        <f t="shared" si="0"/>
        <v>0</v>
      </c>
      <c r="M34" s="56">
        <v>0.5</v>
      </c>
      <c r="N34" s="57">
        <f t="shared" si="1"/>
        <v>26.565000000000001</v>
      </c>
      <c r="O34" s="56">
        <v>0</v>
      </c>
      <c r="P34" s="53">
        <f t="shared" si="2"/>
        <v>0</v>
      </c>
      <c r="Q34" s="56">
        <v>0.5</v>
      </c>
      <c r="R34" s="53">
        <f t="shared" si="3"/>
        <v>3.0449999999999999</v>
      </c>
      <c r="S34" s="56">
        <v>0</v>
      </c>
      <c r="T34" s="164">
        <f t="shared" si="6"/>
        <v>29.61</v>
      </c>
    </row>
    <row r="35" spans="1:20" ht="15" customHeight="1" x14ac:dyDescent="0.3">
      <c r="A35" s="444" t="s">
        <v>393</v>
      </c>
      <c r="B35" s="445"/>
      <c r="C35" s="11" t="s">
        <v>394</v>
      </c>
      <c r="D35" s="12"/>
      <c r="E35" s="13"/>
      <c r="F35" s="11"/>
      <c r="G35" s="14"/>
      <c r="H35" s="43" t="s">
        <v>55</v>
      </c>
      <c r="I35" s="262">
        <f t="shared" si="5"/>
        <v>29.61</v>
      </c>
      <c r="J35" s="195"/>
      <c r="K35" s="174">
        <v>0</v>
      </c>
      <c r="L35" s="175">
        <f t="shared" si="0"/>
        <v>0</v>
      </c>
      <c r="M35" s="176">
        <v>0.5</v>
      </c>
      <c r="N35" s="175">
        <f t="shared" si="1"/>
        <v>26.565000000000001</v>
      </c>
      <c r="O35" s="187">
        <v>0</v>
      </c>
      <c r="P35" s="178">
        <f t="shared" si="2"/>
        <v>0</v>
      </c>
      <c r="Q35" s="187">
        <v>0.5</v>
      </c>
      <c r="R35" s="178">
        <f t="shared" si="3"/>
        <v>3.0449999999999999</v>
      </c>
      <c r="S35" s="187">
        <v>0</v>
      </c>
      <c r="T35" s="179">
        <f t="shared" si="6"/>
        <v>29.61</v>
      </c>
    </row>
    <row r="36" spans="1:20" ht="15" customHeight="1" x14ac:dyDescent="0.3">
      <c r="A36" s="440" t="s">
        <v>395</v>
      </c>
      <c r="B36" s="441"/>
      <c r="C36" s="169" t="s">
        <v>396</v>
      </c>
      <c r="D36" s="5"/>
      <c r="E36" s="6"/>
      <c r="F36" s="7"/>
      <c r="G36" s="18"/>
      <c r="H36" s="9" t="s">
        <v>55</v>
      </c>
      <c r="I36" s="262">
        <f t="shared" si="5"/>
        <v>29.61</v>
      </c>
      <c r="J36" s="195"/>
      <c r="K36" s="202">
        <v>0</v>
      </c>
      <c r="L36" s="57">
        <f t="shared" si="0"/>
        <v>0</v>
      </c>
      <c r="M36" s="56">
        <v>0.5</v>
      </c>
      <c r="N36" s="57">
        <f t="shared" si="1"/>
        <v>26.565000000000001</v>
      </c>
      <c r="O36" s="56">
        <v>0</v>
      </c>
      <c r="P36" s="53">
        <f t="shared" si="2"/>
        <v>0</v>
      </c>
      <c r="Q36" s="56">
        <v>0.5</v>
      </c>
      <c r="R36" s="53">
        <f t="shared" si="3"/>
        <v>3.0449999999999999</v>
      </c>
      <c r="S36" s="56">
        <v>0</v>
      </c>
      <c r="T36" s="164">
        <f t="shared" si="6"/>
        <v>29.61</v>
      </c>
    </row>
    <row r="37" spans="1:20" ht="15" customHeight="1" x14ac:dyDescent="0.3">
      <c r="A37" s="444" t="s">
        <v>397</v>
      </c>
      <c r="B37" s="445"/>
      <c r="C37" s="11" t="s">
        <v>398</v>
      </c>
      <c r="D37" s="12"/>
      <c r="E37" s="13"/>
      <c r="F37" s="11"/>
      <c r="G37" s="14"/>
      <c r="H37" s="43" t="s">
        <v>55</v>
      </c>
      <c r="I37" s="262">
        <f t="shared" si="5"/>
        <v>29.61</v>
      </c>
      <c r="J37" s="195"/>
      <c r="K37" s="174">
        <v>0</v>
      </c>
      <c r="L37" s="175">
        <f t="shared" si="0"/>
        <v>0</v>
      </c>
      <c r="M37" s="176">
        <v>0.5</v>
      </c>
      <c r="N37" s="175">
        <f t="shared" si="1"/>
        <v>26.565000000000001</v>
      </c>
      <c r="O37" s="187">
        <v>0</v>
      </c>
      <c r="P37" s="178">
        <f t="shared" si="2"/>
        <v>0</v>
      </c>
      <c r="Q37" s="187">
        <v>0.5</v>
      </c>
      <c r="R37" s="178">
        <f t="shared" si="3"/>
        <v>3.0449999999999999</v>
      </c>
      <c r="S37" s="187">
        <v>0</v>
      </c>
      <c r="T37" s="179">
        <f t="shared" si="6"/>
        <v>29.61</v>
      </c>
    </row>
    <row r="38" spans="1:20" ht="15" customHeight="1" x14ac:dyDescent="0.3">
      <c r="A38" s="440" t="s">
        <v>399</v>
      </c>
      <c r="B38" s="441"/>
      <c r="C38" s="169" t="s">
        <v>400</v>
      </c>
      <c r="D38" s="5"/>
      <c r="E38" s="6"/>
      <c r="F38" s="7"/>
      <c r="G38" s="18"/>
      <c r="H38" s="9" t="s">
        <v>55</v>
      </c>
      <c r="I38" s="262">
        <f t="shared" si="5"/>
        <v>29.61</v>
      </c>
      <c r="J38" s="195"/>
      <c r="K38" s="202">
        <v>0</v>
      </c>
      <c r="L38" s="57">
        <f t="shared" si="0"/>
        <v>0</v>
      </c>
      <c r="M38" s="56">
        <v>0.5</v>
      </c>
      <c r="N38" s="57">
        <f t="shared" si="1"/>
        <v>26.565000000000001</v>
      </c>
      <c r="O38" s="56">
        <v>0</v>
      </c>
      <c r="P38" s="53">
        <f t="shared" si="2"/>
        <v>0</v>
      </c>
      <c r="Q38" s="56">
        <v>0.5</v>
      </c>
      <c r="R38" s="53">
        <f t="shared" si="3"/>
        <v>3.0449999999999999</v>
      </c>
      <c r="S38" s="56">
        <v>0</v>
      </c>
      <c r="T38" s="164">
        <f t="shared" si="6"/>
        <v>29.61</v>
      </c>
    </row>
    <row r="39" spans="1:20" ht="15" customHeight="1" x14ac:dyDescent="0.3">
      <c r="A39" s="444" t="s">
        <v>401</v>
      </c>
      <c r="B39" s="445"/>
      <c r="C39" s="11" t="s">
        <v>402</v>
      </c>
      <c r="D39" s="12"/>
      <c r="E39" s="13"/>
      <c r="F39" s="11"/>
      <c r="G39" s="14"/>
      <c r="H39" s="43" t="s">
        <v>55</v>
      </c>
      <c r="I39" s="262">
        <f t="shared" si="5"/>
        <v>29.61</v>
      </c>
      <c r="J39" s="195"/>
      <c r="K39" s="174">
        <v>0</v>
      </c>
      <c r="L39" s="175">
        <f t="shared" si="0"/>
        <v>0</v>
      </c>
      <c r="M39" s="176">
        <v>0.5</v>
      </c>
      <c r="N39" s="175">
        <f t="shared" si="1"/>
        <v>26.565000000000001</v>
      </c>
      <c r="O39" s="187">
        <v>0</v>
      </c>
      <c r="P39" s="178">
        <f t="shared" si="2"/>
        <v>0</v>
      </c>
      <c r="Q39" s="187">
        <v>0.5</v>
      </c>
      <c r="R39" s="178">
        <f t="shared" si="3"/>
        <v>3.0449999999999999</v>
      </c>
      <c r="S39" s="187">
        <v>0</v>
      </c>
      <c r="T39" s="179">
        <f t="shared" si="6"/>
        <v>29.61</v>
      </c>
    </row>
    <row r="40" spans="1:20" ht="15" customHeight="1" x14ac:dyDescent="0.3">
      <c r="A40" s="440" t="s">
        <v>403</v>
      </c>
      <c r="B40" s="441"/>
      <c r="C40" s="169" t="s">
        <v>404</v>
      </c>
      <c r="D40" s="5"/>
      <c r="E40" s="6"/>
      <c r="F40" s="7"/>
      <c r="G40" s="18"/>
      <c r="H40" s="9" t="s">
        <v>55</v>
      </c>
      <c r="I40" s="262">
        <f t="shared" si="5"/>
        <v>386.01</v>
      </c>
      <c r="J40" s="195"/>
      <c r="K40" s="202">
        <v>4</v>
      </c>
      <c r="L40" s="57">
        <f t="shared" si="0"/>
        <v>332.04</v>
      </c>
      <c r="M40" s="56">
        <v>0.5</v>
      </c>
      <c r="N40" s="57">
        <f t="shared" si="1"/>
        <v>26.565000000000001</v>
      </c>
      <c r="O40" s="56">
        <v>0</v>
      </c>
      <c r="P40" s="53">
        <f t="shared" si="2"/>
        <v>0</v>
      </c>
      <c r="Q40" s="56">
        <v>4.5</v>
      </c>
      <c r="R40" s="53">
        <f t="shared" si="3"/>
        <v>27.405000000000001</v>
      </c>
      <c r="S40" s="56">
        <v>0</v>
      </c>
      <c r="T40" s="164">
        <f t="shared" si="6"/>
        <v>386.01</v>
      </c>
    </row>
    <row r="41" spans="1:20" ht="15" customHeight="1" x14ac:dyDescent="0.3">
      <c r="A41" s="444" t="s">
        <v>405</v>
      </c>
      <c r="B41" s="445"/>
      <c r="C41" s="11" t="s">
        <v>406</v>
      </c>
      <c r="D41" s="12"/>
      <c r="E41" s="13"/>
      <c r="F41" s="11"/>
      <c r="G41" s="14"/>
      <c r="H41" s="43" t="s">
        <v>55</v>
      </c>
      <c r="I41" s="262">
        <f t="shared" si="5"/>
        <v>119.71000000000001</v>
      </c>
      <c r="J41" s="195"/>
      <c r="K41" s="174">
        <v>1</v>
      </c>
      <c r="L41" s="175">
        <f t="shared" si="0"/>
        <v>83.01</v>
      </c>
      <c r="M41" s="176">
        <v>0.5</v>
      </c>
      <c r="N41" s="175">
        <f t="shared" si="1"/>
        <v>26.565000000000001</v>
      </c>
      <c r="O41" s="187">
        <v>1</v>
      </c>
      <c r="P41" s="178">
        <f t="shared" si="2"/>
        <v>1</v>
      </c>
      <c r="Q41" s="187">
        <v>1.5</v>
      </c>
      <c r="R41" s="178">
        <f t="shared" si="3"/>
        <v>9.1349999999999998</v>
      </c>
      <c r="S41" s="187">
        <v>0</v>
      </c>
      <c r="T41" s="179">
        <f t="shared" si="6"/>
        <v>119.71000000000001</v>
      </c>
    </row>
    <row r="42" spans="1:20" ht="15" customHeight="1" thickBot="1" x14ac:dyDescent="0.35">
      <c r="A42" s="440" t="s">
        <v>407</v>
      </c>
      <c r="B42" s="441"/>
      <c r="C42" s="169" t="s">
        <v>408</v>
      </c>
      <c r="D42" s="5"/>
      <c r="E42" s="6"/>
      <c r="F42" s="7"/>
      <c r="G42" s="18"/>
      <c r="H42" s="9" t="s">
        <v>55</v>
      </c>
      <c r="I42" s="262">
        <f t="shared" si="5"/>
        <v>119.71000000000001</v>
      </c>
      <c r="J42" s="195"/>
      <c r="K42" s="202">
        <v>1</v>
      </c>
      <c r="L42" s="57">
        <f t="shared" si="0"/>
        <v>83.01</v>
      </c>
      <c r="M42" s="56">
        <v>0.5</v>
      </c>
      <c r="N42" s="57">
        <f t="shared" si="1"/>
        <v>26.565000000000001</v>
      </c>
      <c r="O42" s="56">
        <v>1</v>
      </c>
      <c r="P42" s="53">
        <f t="shared" si="2"/>
        <v>1</v>
      </c>
      <c r="Q42" s="56">
        <v>1.5</v>
      </c>
      <c r="R42" s="53">
        <f t="shared" si="3"/>
        <v>9.1349999999999998</v>
      </c>
      <c r="S42" s="56">
        <v>0</v>
      </c>
      <c r="T42" s="164">
        <f t="shared" si="6"/>
        <v>119.71000000000001</v>
      </c>
    </row>
    <row r="43" spans="1:20" ht="29.4" thickBot="1" x14ac:dyDescent="0.35">
      <c r="A43" s="113"/>
      <c r="B43" s="93"/>
      <c r="C43" s="47"/>
      <c r="D43" s="47"/>
      <c r="E43" s="47"/>
      <c r="F43" s="47"/>
      <c r="G43" s="47"/>
      <c r="H43" s="204" t="s">
        <v>217</v>
      </c>
      <c r="I43" s="263">
        <f>SUM(I14:I42)</f>
        <v>2332.1699999999992</v>
      </c>
      <c r="J43" s="258"/>
      <c r="K43" s="207">
        <f>SUM(K14:K42)</f>
        <v>17</v>
      </c>
      <c r="L43" s="207">
        <f t="shared" ref="L43:T43" si="7">SUM(L14:L42)</f>
        <v>1411.17</v>
      </c>
      <c r="M43" s="207">
        <f t="shared" si="7"/>
        <v>13.5</v>
      </c>
      <c r="N43" s="207">
        <f t="shared" si="7"/>
        <v>717.25500000000045</v>
      </c>
      <c r="O43" s="207">
        <f t="shared" si="7"/>
        <v>18</v>
      </c>
      <c r="P43" s="207">
        <f t="shared" si="7"/>
        <v>18</v>
      </c>
      <c r="Q43" s="207">
        <f t="shared" si="7"/>
        <v>30.5</v>
      </c>
      <c r="R43" s="207">
        <f t="shared" si="7"/>
        <v>185.74499999999998</v>
      </c>
      <c r="S43" s="207">
        <f t="shared" si="7"/>
        <v>0</v>
      </c>
      <c r="T43" s="259">
        <f t="shared" si="7"/>
        <v>2332.1699999999992</v>
      </c>
    </row>
    <row r="44" spans="1:20" x14ac:dyDescent="0.3">
      <c r="A44" s="113"/>
      <c r="B44" s="93"/>
      <c r="C44" s="47"/>
      <c r="D44" s="47"/>
      <c r="E44" s="47"/>
      <c r="F44" s="47"/>
      <c r="G44" s="47"/>
      <c r="H44" s="47"/>
      <c r="I44" s="47"/>
      <c r="J44" s="198"/>
    </row>
    <row r="45" spans="1:20" x14ac:dyDescent="0.3">
      <c r="A45" s="113"/>
      <c r="B45" s="93"/>
      <c r="C45" s="47"/>
      <c r="D45" s="47"/>
      <c r="E45" s="47"/>
      <c r="F45" s="47"/>
      <c r="G45" s="47"/>
      <c r="H45" s="47"/>
      <c r="I45" s="47"/>
      <c r="J45" s="198"/>
      <c r="K45">
        <f>K43+M43</f>
        <v>30.5</v>
      </c>
    </row>
    <row r="46" spans="1:20" x14ac:dyDescent="0.3">
      <c r="A46" s="113"/>
      <c r="B46" s="93"/>
      <c r="C46" s="47"/>
      <c r="D46" s="47"/>
      <c r="E46" s="47"/>
      <c r="F46" s="47"/>
      <c r="G46" s="47"/>
      <c r="H46" s="47"/>
      <c r="I46" s="47"/>
      <c r="J46" s="198"/>
    </row>
    <row r="47" spans="1:20" x14ac:dyDescent="0.3">
      <c r="A47" s="114"/>
      <c r="B47" s="115"/>
    </row>
  </sheetData>
  <mergeCells count="38">
    <mergeCell ref="A41:B41"/>
    <mergeCell ref="A42:B42"/>
    <mergeCell ref="A35:B35"/>
    <mergeCell ref="A36:B36"/>
    <mergeCell ref="A37:B37"/>
    <mergeCell ref="A38:B38"/>
    <mergeCell ref="A39:B39"/>
    <mergeCell ref="A40:B40"/>
    <mergeCell ref="A34:B34"/>
    <mergeCell ref="A23:B23"/>
    <mergeCell ref="A24:B24"/>
    <mergeCell ref="A25:B25"/>
    <mergeCell ref="A26:B26"/>
    <mergeCell ref="A27:B27"/>
    <mergeCell ref="A28:B28"/>
    <mergeCell ref="A29:B29"/>
    <mergeCell ref="A30:B30"/>
    <mergeCell ref="A31:B31"/>
    <mergeCell ref="A32:B32"/>
    <mergeCell ref="A33:B33"/>
    <mergeCell ref="A22:B22"/>
    <mergeCell ref="O12:P12"/>
    <mergeCell ref="Q12:R12"/>
    <mergeCell ref="A13:B13"/>
    <mergeCell ref="A14:B14"/>
    <mergeCell ref="A15:B15"/>
    <mergeCell ref="A16:B16"/>
    <mergeCell ref="M12:N12"/>
    <mergeCell ref="A17:B17"/>
    <mergeCell ref="A18:B18"/>
    <mergeCell ref="A19:B19"/>
    <mergeCell ref="A20:B20"/>
    <mergeCell ref="A21:B21"/>
    <mergeCell ref="A1:H1"/>
    <mergeCell ref="B6:H6"/>
    <mergeCell ref="B10:H10"/>
    <mergeCell ref="A12:H12"/>
    <mergeCell ref="K12:L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BC15F-FE5F-4ED3-A778-D5F4875AA776}">
  <dimension ref="A1:T26"/>
  <sheetViews>
    <sheetView topLeftCell="E12" workbookViewId="0">
      <selection activeCell="I15" sqref="I15"/>
    </sheetView>
  </sheetViews>
  <sheetFormatPr baseColWidth="10" defaultColWidth="11.44140625" defaultRowHeight="14.4" x14ac:dyDescent="0.3"/>
  <cols>
    <col min="1" max="1" width="34.44140625" customWidth="1"/>
    <col min="2" max="2" width="14.5546875" customWidth="1"/>
    <col min="3" max="3" width="27" customWidth="1"/>
    <col min="4" max="4" width="24.5546875" customWidth="1"/>
    <col min="5" max="5" width="27.6640625" customWidth="1"/>
    <col min="6" max="7" width="18.5546875" customWidth="1"/>
    <col min="8" max="8" width="7.44140625" style="200" customWidth="1"/>
    <col min="19" max="19" width="14.6640625" hidden="1" customWidth="1"/>
  </cols>
  <sheetData>
    <row r="1" spans="1:19" ht="15" thickBot="1" x14ac:dyDescent="0.35">
      <c r="B1" s="265"/>
      <c r="S1" s="264"/>
    </row>
    <row r="2" spans="1:19" ht="15" thickBot="1" x14ac:dyDescent="0.35">
      <c r="B2" s="265"/>
      <c r="S2" s="264"/>
    </row>
    <row r="3" spans="1:19" ht="33.75" customHeight="1" thickBot="1" x14ac:dyDescent="0.35">
      <c r="A3" s="23" t="s">
        <v>409</v>
      </c>
      <c r="B3" s="40" t="s">
        <v>29</v>
      </c>
      <c r="C3" s="41" t="s">
        <v>251</v>
      </c>
      <c r="D3" s="40" t="s">
        <v>410</v>
      </c>
      <c r="E3" s="40" t="s">
        <v>31</v>
      </c>
      <c r="F3" s="42" t="s">
        <v>530</v>
      </c>
      <c r="G3" s="208" t="s">
        <v>34</v>
      </c>
      <c r="H3" s="193"/>
      <c r="I3" s="403" t="s">
        <v>22</v>
      </c>
      <c r="J3" s="404"/>
      <c r="K3" s="404" t="s">
        <v>23</v>
      </c>
      <c r="L3" s="404"/>
      <c r="M3" s="404" t="s">
        <v>24</v>
      </c>
      <c r="N3" s="404"/>
      <c r="O3" s="404" t="s">
        <v>25</v>
      </c>
      <c r="P3" s="404"/>
      <c r="Q3" s="153" t="s">
        <v>26</v>
      </c>
      <c r="R3" s="154" t="s">
        <v>27</v>
      </c>
      <c r="S3" s="75" t="s">
        <v>411</v>
      </c>
    </row>
    <row r="4" spans="1:19" ht="24.6" thickBot="1" x14ac:dyDescent="0.35">
      <c r="A4" s="64"/>
      <c r="B4" s="65"/>
      <c r="C4" s="66"/>
      <c r="D4" s="65"/>
      <c r="E4" s="65"/>
      <c r="F4" s="65"/>
      <c r="G4" s="266"/>
      <c r="H4" s="193"/>
      <c r="I4" s="162" t="s">
        <v>35</v>
      </c>
      <c r="J4" s="153" t="s">
        <v>36</v>
      </c>
      <c r="K4" s="162" t="s">
        <v>35</v>
      </c>
      <c r="L4" s="153" t="s">
        <v>36</v>
      </c>
      <c r="M4" s="276" t="s">
        <v>37</v>
      </c>
      <c r="N4" s="153" t="s">
        <v>36</v>
      </c>
      <c r="O4" s="162" t="s">
        <v>35</v>
      </c>
      <c r="P4" s="154" t="s">
        <v>38</v>
      </c>
      <c r="Q4" s="153" t="s">
        <v>39</v>
      </c>
      <c r="R4" s="154"/>
      <c r="S4" s="67" t="e">
        <f>SUM(S5:S19)</f>
        <v>#REF!</v>
      </c>
    </row>
    <row r="5" spans="1:19" ht="32.4" x14ac:dyDescent="0.3">
      <c r="A5" s="116" t="s">
        <v>412</v>
      </c>
      <c r="B5" s="44" t="s">
        <v>413</v>
      </c>
      <c r="C5" s="50" t="s">
        <v>414</v>
      </c>
      <c r="D5" s="44" t="s">
        <v>415</v>
      </c>
      <c r="E5" s="44" t="s">
        <v>414</v>
      </c>
      <c r="F5" s="68" t="s">
        <v>55</v>
      </c>
      <c r="G5" s="294">
        <f>R5</f>
        <v>90.100000000000009</v>
      </c>
      <c r="H5" s="221"/>
      <c r="I5" s="277">
        <v>1</v>
      </c>
      <c r="J5" s="278">
        <f>I5*83.01</f>
        <v>83.01</v>
      </c>
      <c r="K5" s="279">
        <v>0</v>
      </c>
      <c r="L5" s="278">
        <f>K5*53.13</f>
        <v>0</v>
      </c>
      <c r="M5" s="280">
        <v>1</v>
      </c>
      <c r="N5" s="281">
        <f>M5*1</f>
        <v>1</v>
      </c>
      <c r="O5" s="279">
        <v>1</v>
      </c>
      <c r="P5" s="281">
        <f>O5*6.09</f>
        <v>6.09</v>
      </c>
      <c r="Q5" s="280">
        <v>0</v>
      </c>
      <c r="R5" s="282">
        <f>J5+L5+N5+P5</f>
        <v>90.100000000000009</v>
      </c>
      <c r="S5" s="69" t="e">
        <f>I5*#REF!</f>
        <v>#REF!</v>
      </c>
    </row>
    <row r="6" spans="1:19" ht="86.4" x14ac:dyDescent="0.3">
      <c r="A6" s="117" t="s">
        <v>416</v>
      </c>
      <c r="B6" s="248" t="s">
        <v>417</v>
      </c>
      <c r="C6" s="244" t="s">
        <v>418</v>
      </c>
      <c r="D6" s="248" t="s">
        <v>419</v>
      </c>
      <c r="E6" s="248" t="s">
        <v>420</v>
      </c>
      <c r="F6" s="157" t="s">
        <v>46</v>
      </c>
      <c r="G6" s="261">
        <f>R6</f>
        <v>0</v>
      </c>
      <c r="H6" s="194"/>
      <c r="I6" s="283">
        <v>0</v>
      </c>
      <c r="J6" s="175">
        <f t="shared" ref="J6:J19" si="0">I6*83.01</f>
        <v>0</v>
      </c>
      <c r="K6" s="176">
        <v>0</v>
      </c>
      <c r="L6" s="175">
        <f t="shared" ref="L6:L19" si="1">K6*53.13</f>
        <v>0</v>
      </c>
      <c r="M6" s="187">
        <v>0</v>
      </c>
      <c r="N6" s="178">
        <f t="shared" ref="N6:N19" si="2">M6*1</f>
        <v>0</v>
      </c>
      <c r="O6" s="187">
        <v>0</v>
      </c>
      <c r="P6" s="178">
        <f t="shared" ref="P6:P19" si="3">O6*6.09</f>
        <v>0</v>
      </c>
      <c r="Q6" s="187">
        <v>0</v>
      </c>
      <c r="R6" s="284">
        <f t="shared" ref="R6:R9" si="4">J6+L6+N6+P6</f>
        <v>0</v>
      </c>
      <c r="S6" s="70" t="e">
        <f>#REF!*R6</f>
        <v>#REF!</v>
      </c>
    </row>
    <row r="7" spans="1:19" ht="86.4" x14ac:dyDescent="0.3">
      <c r="A7" s="10" t="s">
        <v>421</v>
      </c>
      <c r="B7" s="156" t="s">
        <v>54</v>
      </c>
      <c r="C7" s="245" t="s">
        <v>422</v>
      </c>
      <c r="D7" s="156" t="s">
        <v>423</v>
      </c>
      <c r="E7" s="156" t="s">
        <v>424</v>
      </c>
      <c r="F7" s="158" t="s">
        <v>46</v>
      </c>
      <c r="G7" s="295">
        <f t="shared" ref="G7:G19" si="5">R7</f>
        <v>0</v>
      </c>
      <c r="H7" s="221"/>
      <c r="I7" s="285">
        <v>0</v>
      </c>
      <c r="J7" s="57">
        <f t="shared" si="0"/>
        <v>0</v>
      </c>
      <c r="K7" s="56">
        <v>0</v>
      </c>
      <c r="L7" s="57">
        <f t="shared" si="1"/>
        <v>0</v>
      </c>
      <c r="M7" s="56">
        <v>0</v>
      </c>
      <c r="N7" s="53">
        <f t="shared" si="2"/>
        <v>0</v>
      </c>
      <c r="O7" s="56">
        <v>0</v>
      </c>
      <c r="P7" s="53">
        <f t="shared" si="3"/>
        <v>0</v>
      </c>
      <c r="Q7" s="56">
        <v>0</v>
      </c>
      <c r="R7" s="286">
        <f t="shared" si="4"/>
        <v>0</v>
      </c>
      <c r="S7" s="72">
        <v>0</v>
      </c>
    </row>
    <row r="8" spans="1:19" ht="43.2" x14ac:dyDescent="0.3">
      <c r="A8" s="117" t="s">
        <v>425</v>
      </c>
      <c r="B8" s="248" t="s">
        <v>54</v>
      </c>
      <c r="C8" s="244" t="s">
        <v>422</v>
      </c>
      <c r="D8" s="248" t="s">
        <v>426</v>
      </c>
      <c r="E8" s="248" t="s">
        <v>427</v>
      </c>
      <c r="F8" s="157" t="s">
        <v>46</v>
      </c>
      <c r="G8" s="261">
        <f t="shared" si="5"/>
        <v>0</v>
      </c>
      <c r="H8" s="194"/>
      <c r="I8" s="283">
        <v>0</v>
      </c>
      <c r="J8" s="175">
        <f t="shared" si="0"/>
        <v>0</v>
      </c>
      <c r="K8" s="176">
        <v>0</v>
      </c>
      <c r="L8" s="175">
        <f t="shared" si="1"/>
        <v>0</v>
      </c>
      <c r="M8" s="176">
        <v>0</v>
      </c>
      <c r="N8" s="178">
        <f t="shared" si="2"/>
        <v>0</v>
      </c>
      <c r="O8" s="176">
        <v>0</v>
      </c>
      <c r="P8" s="178">
        <f t="shared" si="3"/>
        <v>0</v>
      </c>
      <c r="Q8" s="176">
        <v>0</v>
      </c>
      <c r="R8" s="284">
        <f t="shared" si="4"/>
        <v>0</v>
      </c>
      <c r="S8" s="70" t="e">
        <f>R8*#REF!</f>
        <v>#REF!</v>
      </c>
    </row>
    <row r="9" spans="1:19" ht="54" x14ac:dyDescent="0.3">
      <c r="A9" s="10" t="s">
        <v>428</v>
      </c>
      <c r="B9" s="156" t="s">
        <v>429</v>
      </c>
      <c r="C9" s="245" t="s">
        <v>430</v>
      </c>
      <c r="D9" s="156" t="s">
        <v>431</v>
      </c>
      <c r="E9" s="156" t="s">
        <v>313</v>
      </c>
      <c r="F9" s="158" t="s">
        <v>55</v>
      </c>
      <c r="G9" s="295">
        <f t="shared" si="5"/>
        <v>44.550000000000004</v>
      </c>
      <c r="H9" s="221"/>
      <c r="I9" s="285">
        <v>0.5</v>
      </c>
      <c r="J9" s="57">
        <f t="shared" si="0"/>
        <v>41.505000000000003</v>
      </c>
      <c r="K9" s="56">
        <v>0</v>
      </c>
      <c r="L9" s="57">
        <f t="shared" si="1"/>
        <v>0</v>
      </c>
      <c r="M9" s="56">
        <v>0</v>
      </c>
      <c r="N9" s="53">
        <f t="shared" si="2"/>
        <v>0</v>
      </c>
      <c r="O9" s="56">
        <v>0.5</v>
      </c>
      <c r="P9" s="53">
        <f t="shared" si="3"/>
        <v>3.0449999999999999</v>
      </c>
      <c r="Q9" s="56">
        <v>0</v>
      </c>
      <c r="R9" s="286">
        <f t="shared" si="4"/>
        <v>44.550000000000004</v>
      </c>
      <c r="S9" s="91" t="e">
        <f>R9*#REF!</f>
        <v>#REF!</v>
      </c>
    </row>
    <row r="10" spans="1:19" ht="54" x14ac:dyDescent="0.3">
      <c r="A10" s="117" t="s">
        <v>432</v>
      </c>
      <c r="B10" s="248" t="s">
        <v>433</v>
      </c>
      <c r="C10" s="244" t="s">
        <v>434</v>
      </c>
      <c r="D10" s="248" t="s">
        <v>435</v>
      </c>
      <c r="E10" s="248" t="s">
        <v>436</v>
      </c>
      <c r="F10" s="157" t="s">
        <v>46</v>
      </c>
      <c r="G10" s="261">
        <f t="shared" si="5"/>
        <v>0</v>
      </c>
      <c r="H10" s="194"/>
      <c r="I10" s="283">
        <v>0</v>
      </c>
      <c r="J10" s="175">
        <f t="shared" si="0"/>
        <v>0</v>
      </c>
      <c r="K10" s="176">
        <v>0</v>
      </c>
      <c r="L10" s="175">
        <f t="shared" si="1"/>
        <v>0</v>
      </c>
      <c r="M10" s="176">
        <v>0</v>
      </c>
      <c r="N10" s="178">
        <f t="shared" si="2"/>
        <v>0</v>
      </c>
      <c r="O10" s="176">
        <v>0</v>
      </c>
      <c r="P10" s="178">
        <f t="shared" si="3"/>
        <v>0</v>
      </c>
      <c r="Q10" s="176">
        <v>0</v>
      </c>
      <c r="R10" s="284">
        <f t="shared" ref="R10:R11" si="6">J10+L10+N10+P10</f>
        <v>0</v>
      </c>
      <c r="S10" s="70" t="e">
        <f>R10*#REF!</f>
        <v>#REF!</v>
      </c>
    </row>
    <row r="11" spans="1:19" ht="140.4" x14ac:dyDescent="0.3">
      <c r="A11" s="10" t="s">
        <v>437</v>
      </c>
      <c r="B11" s="156" t="s">
        <v>438</v>
      </c>
      <c r="C11" s="245" t="s">
        <v>439</v>
      </c>
      <c r="D11" s="156" t="s">
        <v>440</v>
      </c>
      <c r="E11" s="156" t="s">
        <v>436</v>
      </c>
      <c r="F11" s="158" t="s">
        <v>46</v>
      </c>
      <c r="G11" s="295">
        <f t="shared" si="5"/>
        <v>0</v>
      </c>
      <c r="H11" s="221"/>
      <c r="I11" s="285">
        <v>0</v>
      </c>
      <c r="J11" s="57">
        <f t="shared" si="0"/>
        <v>0</v>
      </c>
      <c r="K11" s="56">
        <v>0</v>
      </c>
      <c r="L11" s="57">
        <f t="shared" si="1"/>
        <v>0</v>
      </c>
      <c r="M11" s="56">
        <v>0</v>
      </c>
      <c r="N11" s="53">
        <f t="shared" si="2"/>
        <v>0</v>
      </c>
      <c r="O11" s="56">
        <v>0</v>
      </c>
      <c r="P11" s="53">
        <f t="shared" si="3"/>
        <v>0</v>
      </c>
      <c r="Q11" s="56">
        <v>0</v>
      </c>
      <c r="R11" s="286">
        <f t="shared" si="6"/>
        <v>0</v>
      </c>
      <c r="S11" s="72" t="e">
        <f>R11*#REF!</f>
        <v>#REF!</v>
      </c>
    </row>
    <row r="12" spans="1:19" ht="118.8" x14ac:dyDescent="0.3">
      <c r="A12" s="117" t="s">
        <v>441</v>
      </c>
      <c r="B12" s="248" t="s">
        <v>442</v>
      </c>
      <c r="C12" s="244" t="s">
        <v>443</v>
      </c>
      <c r="D12" s="248" t="s">
        <v>444</v>
      </c>
      <c r="E12" s="248" t="s">
        <v>445</v>
      </c>
      <c r="F12" s="157" t="s">
        <v>46</v>
      </c>
      <c r="G12" s="261">
        <f t="shared" si="5"/>
        <v>0</v>
      </c>
      <c r="H12" s="194"/>
      <c r="I12" s="283">
        <v>0</v>
      </c>
      <c r="J12" s="175">
        <f t="shared" si="0"/>
        <v>0</v>
      </c>
      <c r="K12" s="176">
        <v>0</v>
      </c>
      <c r="L12" s="175">
        <f t="shared" si="1"/>
        <v>0</v>
      </c>
      <c r="M12" s="176">
        <v>0</v>
      </c>
      <c r="N12" s="178">
        <f t="shared" si="2"/>
        <v>0</v>
      </c>
      <c r="O12" s="176">
        <v>0</v>
      </c>
      <c r="P12" s="178">
        <f t="shared" si="3"/>
        <v>0</v>
      </c>
      <c r="Q12" s="176">
        <v>0</v>
      </c>
      <c r="R12" s="284">
        <f t="shared" ref="R12:R14" si="7">J12+L12+N12+P12</f>
        <v>0</v>
      </c>
      <c r="S12" s="70" t="e">
        <f>R12*#REF!</f>
        <v>#REF!</v>
      </c>
    </row>
    <row r="13" spans="1:19" ht="54" x14ac:dyDescent="0.3">
      <c r="A13" s="117" t="s">
        <v>579</v>
      </c>
      <c r="B13" s="248" t="s">
        <v>450</v>
      </c>
      <c r="C13" s="244" t="s">
        <v>451</v>
      </c>
      <c r="D13" s="248" t="s">
        <v>452</v>
      </c>
      <c r="E13" s="248" t="s">
        <v>453</v>
      </c>
      <c r="F13" s="157" t="s">
        <v>55</v>
      </c>
      <c r="G13" s="261">
        <f t="shared" si="5"/>
        <v>14.805</v>
      </c>
      <c r="H13" s="194"/>
      <c r="I13" s="283">
        <v>0</v>
      </c>
      <c r="J13" s="175">
        <f t="shared" si="0"/>
        <v>0</v>
      </c>
      <c r="K13" s="176">
        <v>0.25</v>
      </c>
      <c r="L13" s="175">
        <f t="shared" si="1"/>
        <v>13.282500000000001</v>
      </c>
      <c r="M13" s="176">
        <v>0</v>
      </c>
      <c r="N13" s="178">
        <f t="shared" si="2"/>
        <v>0</v>
      </c>
      <c r="O13" s="176">
        <v>0.25</v>
      </c>
      <c r="P13" s="178">
        <f t="shared" si="3"/>
        <v>1.5225</v>
      </c>
      <c r="Q13" s="176">
        <v>0</v>
      </c>
      <c r="R13" s="284">
        <f t="shared" si="7"/>
        <v>14.805</v>
      </c>
      <c r="S13" s="70" t="e">
        <f>R13*#REF!</f>
        <v>#REF!</v>
      </c>
    </row>
    <row r="14" spans="1:19" ht="108" x14ac:dyDescent="0.3">
      <c r="A14" s="10" t="s">
        <v>454</v>
      </c>
      <c r="B14" s="156" t="s">
        <v>455</v>
      </c>
      <c r="C14" s="245" t="s">
        <v>451</v>
      </c>
      <c r="D14" s="156" t="s">
        <v>456</v>
      </c>
      <c r="E14" s="156" t="s">
        <v>453</v>
      </c>
      <c r="F14" s="158" t="s">
        <v>46</v>
      </c>
      <c r="G14" s="295">
        <f t="shared" si="5"/>
        <v>0</v>
      </c>
      <c r="H14" s="221"/>
      <c r="I14" s="285">
        <v>0</v>
      </c>
      <c r="J14" s="57">
        <f t="shared" si="0"/>
        <v>0</v>
      </c>
      <c r="K14" s="56">
        <v>0</v>
      </c>
      <c r="L14" s="57">
        <f t="shared" si="1"/>
        <v>0</v>
      </c>
      <c r="M14" s="56">
        <v>0</v>
      </c>
      <c r="N14" s="53">
        <f t="shared" si="2"/>
        <v>0</v>
      </c>
      <c r="O14" s="56">
        <v>0</v>
      </c>
      <c r="P14" s="53">
        <f t="shared" si="3"/>
        <v>0</v>
      </c>
      <c r="Q14" s="56">
        <v>0</v>
      </c>
      <c r="R14" s="286">
        <f t="shared" si="7"/>
        <v>0</v>
      </c>
      <c r="S14" s="72" t="e">
        <f>R14*#REF!</f>
        <v>#REF!</v>
      </c>
    </row>
    <row r="15" spans="1:19" ht="43.2" x14ac:dyDescent="0.3">
      <c r="A15" s="117" t="s">
        <v>457</v>
      </c>
      <c r="B15" s="248" t="s">
        <v>458</v>
      </c>
      <c r="C15" s="244" t="s">
        <v>459</v>
      </c>
      <c r="D15" s="248" t="s">
        <v>452</v>
      </c>
      <c r="E15" s="248" t="s">
        <v>460</v>
      </c>
      <c r="F15" s="157" t="s">
        <v>46</v>
      </c>
      <c r="G15" s="261">
        <f t="shared" si="5"/>
        <v>0</v>
      </c>
      <c r="H15" s="194"/>
      <c r="I15" s="283">
        <v>0</v>
      </c>
      <c r="J15" s="175">
        <f t="shared" si="0"/>
        <v>0</v>
      </c>
      <c r="K15" s="176">
        <v>0</v>
      </c>
      <c r="L15" s="175">
        <f t="shared" si="1"/>
        <v>0</v>
      </c>
      <c r="M15" s="176">
        <v>0</v>
      </c>
      <c r="N15" s="178">
        <f t="shared" si="2"/>
        <v>0</v>
      </c>
      <c r="O15" s="176">
        <v>0</v>
      </c>
      <c r="P15" s="178">
        <f t="shared" si="3"/>
        <v>0</v>
      </c>
      <c r="Q15" s="176">
        <v>0</v>
      </c>
      <c r="R15" s="284">
        <f t="shared" ref="R15:R18" si="8">J15+L15+N15+P15</f>
        <v>0</v>
      </c>
      <c r="S15" s="70" t="e">
        <f>R15*#REF!</f>
        <v>#REF!</v>
      </c>
    </row>
    <row r="16" spans="1:19" ht="32.4" x14ac:dyDescent="0.3">
      <c r="A16" s="10" t="s">
        <v>461</v>
      </c>
      <c r="B16" s="156" t="s">
        <v>462</v>
      </c>
      <c r="C16" s="245" t="s">
        <v>463</v>
      </c>
      <c r="D16" s="156" t="s">
        <v>464</v>
      </c>
      <c r="E16" s="156" t="s">
        <v>463</v>
      </c>
      <c r="F16" s="158" t="s">
        <v>46</v>
      </c>
      <c r="G16" s="295">
        <f t="shared" si="5"/>
        <v>0</v>
      </c>
      <c r="H16" s="221"/>
      <c r="I16" s="285">
        <v>0</v>
      </c>
      <c r="J16" s="57">
        <f t="shared" si="0"/>
        <v>0</v>
      </c>
      <c r="K16" s="56">
        <v>0</v>
      </c>
      <c r="L16" s="57">
        <f t="shared" si="1"/>
        <v>0</v>
      </c>
      <c r="M16" s="56">
        <v>0</v>
      </c>
      <c r="N16" s="53">
        <f t="shared" si="2"/>
        <v>0</v>
      </c>
      <c r="O16" s="56">
        <v>0</v>
      </c>
      <c r="P16" s="53">
        <f t="shared" si="3"/>
        <v>0</v>
      </c>
      <c r="Q16" s="56">
        <v>0</v>
      </c>
      <c r="R16" s="286">
        <f t="shared" si="8"/>
        <v>0</v>
      </c>
      <c r="S16" s="72" t="e">
        <f>R16*#REF!</f>
        <v>#REF!</v>
      </c>
    </row>
    <row r="17" spans="1:20" ht="54" x14ac:dyDescent="0.3">
      <c r="A17" s="117" t="s">
        <v>465</v>
      </c>
      <c r="B17" s="248" t="s">
        <v>466</v>
      </c>
      <c r="C17" s="244" t="s">
        <v>418</v>
      </c>
      <c r="D17" s="248" t="s">
        <v>54</v>
      </c>
      <c r="E17" s="248" t="s">
        <v>54</v>
      </c>
      <c r="F17" s="157" t="s">
        <v>46</v>
      </c>
      <c r="G17" s="261">
        <f t="shared" si="5"/>
        <v>0</v>
      </c>
      <c r="H17" s="221"/>
      <c r="I17" s="283">
        <v>0</v>
      </c>
      <c r="J17" s="175">
        <f t="shared" si="0"/>
        <v>0</v>
      </c>
      <c r="K17" s="176">
        <v>0</v>
      </c>
      <c r="L17" s="175">
        <f t="shared" si="1"/>
        <v>0</v>
      </c>
      <c r="M17" s="176">
        <v>0</v>
      </c>
      <c r="N17" s="178">
        <f t="shared" si="2"/>
        <v>0</v>
      </c>
      <c r="O17" s="176">
        <v>0</v>
      </c>
      <c r="P17" s="178">
        <f t="shared" si="3"/>
        <v>0</v>
      </c>
      <c r="Q17" s="176">
        <v>0</v>
      </c>
      <c r="R17" s="284">
        <f t="shared" si="8"/>
        <v>0</v>
      </c>
      <c r="S17" s="72"/>
    </row>
    <row r="18" spans="1:20" ht="76.2" thickBot="1" x14ac:dyDescent="0.35">
      <c r="A18" s="10" t="s">
        <v>467</v>
      </c>
      <c r="B18" s="156" t="s">
        <v>468</v>
      </c>
      <c r="C18" s="245" t="s">
        <v>469</v>
      </c>
      <c r="D18" s="156" t="s">
        <v>54</v>
      </c>
      <c r="E18" s="156" t="s">
        <v>54</v>
      </c>
      <c r="F18" s="158" t="s">
        <v>55</v>
      </c>
      <c r="G18" s="295">
        <f t="shared" si="5"/>
        <v>153.32000000000002</v>
      </c>
      <c r="H18" s="221"/>
      <c r="I18" s="285">
        <v>1</v>
      </c>
      <c r="J18" s="57">
        <f t="shared" si="0"/>
        <v>83.01</v>
      </c>
      <c r="K18" s="56">
        <v>1</v>
      </c>
      <c r="L18" s="57">
        <f t="shared" si="1"/>
        <v>53.13</v>
      </c>
      <c r="M18" s="56">
        <v>5</v>
      </c>
      <c r="N18" s="53">
        <f t="shared" si="2"/>
        <v>5</v>
      </c>
      <c r="O18" s="56">
        <v>2</v>
      </c>
      <c r="P18" s="53">
        <f t="shared" si="3"/>
        <v>12.18</v>
      </c>
      <c r="Q18" s="56">
        <v>0</v>
      </c>
      <c r="R18" s="286">
        <f t="shared" si="8"/>
        <v>153.32000000000002</v>
      </c>
      <c r="S18" s="72"/>
    </row>
    <row r="19" spans="1:20" ht="76.2" thickBot="1" x14ac:dyDescent="0.35">
      <c r="A19" s="292" t="s">
        <v>470</v>
      </c>
      <c r="B19" s="73" t="s">
        <v>471</v>
      </c>
      <c r="C19" s="74" t="s">
        <v>469</v>
      </c>
      <c r="D19" s="73" t="s">
        <v>472</v>
      </c>
      <c r="E19" s="73" t="s">
        <v>313</v>
      </c>
      <c r="F19" s="293" t="s">
        <v>55</v>
      </c>
      <c r="G19" s="296">
        <f t="shared" si="5"/>
        <v>3038.3200000000006</v>
      </c>
      <c r="H19" s="194"/>
      <c r="I19" s="287">
        <v>30</v>
      </c>
      <c r="J19" s="288">
        <f t="shared" si="0"/>
        <v>2490.3000000000002</v>
      </c>
      <c r="K19" s="289">
        <v>6</v>
      </c>
      <c r="L19" s="288">
        <f t="shared" si="1"/>
        <v>318.78000000000003</v>
      </c>
      <c r="M19" s="289">
        <v>10</v>
      </c>
      <c r="N19" s="290">
        <f t="shared" si="2"/>
        <v>10</v>
      </c>
      <c r="O19" s="289">
        <v>36</v>
      </c>
      <c r="P19" s="290">
        <f t="shared" si="3"/>
        <v>219.24</v>
      </c>
      <c r="Q19" s="289">
        <v>0</v>
      </c>
      <c r="R19" s="291">
        <f t="shared" ref="R19" si="9">J19+L19+N19+P19</f>
        <v>3038.3200000000006</v>
      </c>
      <c r="S19" s="273" t="e">
        <f>R19*#REF!</f>
        <v>#REF!</v>
      </c>
    </row>
    <row r="20" spans="1:20" ht="17.399999999999999" thickBot="1" x14ac:dyDescent="0.45">
      <c r="A20" s="19"/>
      <c r="B20" s="14"/>
      <c r="C20" s="45"/>
      <c r="D20" s="14"/>
      <c r="E20" s="14"/>
      <c r="F20" s="269"/>
      <c r="G20" s="269"/>
      <c r="H20" s="222"/>
      <c r="I20" s="275"/>
      <c r="J20" s="275"/>
      <c r="K20" s="275"/>
      <c r="L20" s="275"/>
      <c r="M20" s="275"/>
      <c r="N20" s="275"/>
      <c r="O20" s="275"/>
      <c r="P20" s="275"/>
      <c r="Q20" s="275"/>
      <c r="R20" s="275"/>
      <c r="S20" s="235"/>
      <c r="T20" s="235"/>
    </row>
    <row r="21" spans="1:20" ht="16.8" thickBot="1" x14ac:dyDescent="0.45">
      <c r="A21" s="18"/>
      <c r="B21" s="8"/>
      <c r="C21" s="18"/>
      <c r="D21" s="8"/>
      <c r="E21" s="8"/>
      <c r="F21" s="267" t="s">
        <v>217</v>
      </c>
      <c r="G21" s="268">
        <f>SUM(G5:G19)</f>
        <v>3341.0950000000007</v>
      </c>
      <c r="H21" s="223"/>
      <c r="I21" s="270">
        <f>SUM(I5:I19)</f>
        <v>32.5</v>
      </c>
      <c r="J21" s="271">
        <f t="shared" ref="J21:R21" si="10">SUM(J5:J19)</f>
        <v>2697.8250000000003</v>
      </c>
      <c r="K21" s="271">
        <f t="shared" si="10"/>
        <v>7.25</v>
      </c>
      <c r="L21" s="271">
        <f t="shared" si="10"/>
        <v>385.19250000000005</v>
      </c>
      <c r="M21" s="271">
        <f t="shared" si="10"/>
        <v>16</v>
      </c>
      <c r="N21" s="271">
        <f t="shared" si="10"/>
        <v>16</v>
      </c>
      <c r="O21" s="271">
        <f t="shared" si="10"/>
        <v>39.75</v>
      </c>
      <c r="P21" s="271">
        <f t="shared" si="10"/>
        <v>242.07750000000001</v>
      </c>
      <c r="Q21" s="271">
        <f t="shared" si="10"/>
        <v>0</v>
      </c>
      <c r="R21" s="272">
        <f t="shared" si="10"/>
        <v>3341.0950000000007</v>
      </c>
      <c r="S21" s="274" t="e">
        <f>S5+S9+S19</f>
        <v>#REF!</v>
      </c>
    </row>
    <row r="23" spans="1:20" x14ac:dyDescent="0.3">
      <c r="I23">
        <f>I21+K21</f>
        <v>39.75</v>
      </c>
    </row>
    <row r="26" spans="1:20" x14ac:dyDescent="0.3">
      <c r="I26">
        <f>I5+(I9*12)+(K13*12)+I18+K18+I19+K19</f>
        <v>48</v>
      </c>
    </row>
  </sheetData>
  <autoFilter ref="A4:G19" xr:uid="{EF828ABB-5A14-4B95-9870-14695B0B7053}"/>
  <mergeCells count="4">
    <mergeCell ref="K3:L3"/>
    <mergeCell ref="M3:N3"/>
    <mergeCell ref="O3:P3"/>
    <mergeCell ref="I3:J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79EAF-FE10-4683-8D9F-C41ADFC61F51}">
  <dimension ref="B4:T34"/>
  <sheetViews>
    <sheetView showGridLines="0" topLeftCell="F26" workbookViewId="0">
      <selection activeCell="J34" sqref="J34"/>
    </sheetView>
  </sheetViews>
  <sheetFormatPr baseColWidth="10" defaultColWidth="11.44140625" defaultRowHeight="14.4" x14ac:dyDescent="0.3"/>
  <cols>
    <col min="2" max="2" width="34.44140625" customWidth="1"/>
    <col min="3" max="3" width="14.5546875" customWidth="1"/>
    <col min="4" max="4" width="27" customWidth="1"/>
    <col min="5" max="5" width="28.88671875" customWidth="1"/>
    <col min="6" max="6" width="27.6640625" customWidth="1"/>
    <col min="7" max="8" width="18.5546875" customWidth="1"/>
    <col min="9" max="9" width="7.44140625" style="200" customWidth="1"/>
    <col min="10" max="10" width="11.5546875" bestFit="1" customWidth="1"/>
    <col min="11" max="11" width="16" customWidth="1"/>
    <col min="12" max="17" width="11.5546875" bestFit="1" customWidth="1"/>
    <col min="18" max="18" width="15" bestFit="1" customWidth="1"/>
    <col min="19" max="19" width="12.5546875" bestFit="1" customWidth="1"/>
  </cols>
  <sheetData>
    <row r="4" spans="2:19" ht="15" thickBot="1" x14ac:dyDescent="0.35"/>
    <row r="5" spans="2:19" ht="33.75" customHeight="1" thickBot="1" x14ac:dyDescent="0.35">
      <c r="B5" s="23" t="s">
        <v>409</v>
      </c>
      <c r="C5" s="40" t="s">
        <v>29</v>
      </c>
      <c r="D5" s="41" t="s">
        <v>251</v>
      </c>
      <c r="E5" s="40" t="s">
        <v>410</v>
      </c>
      <c r="F5" s="40" t="s">
        <v>31</v>
      </c>
      <c r="G5" s="40" t="s">
        <v>33</v>
      </c>
      <c r="H5" s="260" t="s">
        <v>34</v>
      </c>
      <c r="I5" s="193"/>
      <c r="J5" s="403" t="s">
        <v>22</v>
      </c>
      <c r="K5" s="404"/>
      <c r="L5" s="404" t="s">
        <v>23</v>
      </c>
      <c r="M5" s="404"/>
      <c r="N5" s="404" t="s">
        <v>24</v>
      </c>
      <c r="O5" s="404"/>
      <c r="P5" s="404" t="s">
        <v>25</v>
      </c>
      <c r="Q5" s="404"/>
      <c r="R5" s="153" t="s">
        <v>26</v>
      </c>
      <c r="S5" s="154" t="s">
        <v>27</v>
      </c>
    </row>
    <row r="6" spans="2:19" ht="24.6" thickBot="1" x14ac:dyDescent="0.35">
      <c r="B6" s="64"/>
      <c r="C6" s="65"/>
      <c r="D6" s="66"/>
      <c r="E6" s="65"/>
      <c r="F6" s="65"/>
      <c r="G6" s="65"/>
      <c r="H6" s="303"/>
      <c r="I6" s="193"/>
      <c r="J6" s="162" t="s">
        <v>35</v>
      </c>
      <c r="K6" s="153" t="s">
        <v>36</v>
      </c>
      <c r="L6" s="162" t="s">
        <v>35</v>
      </c>
      <c r="M6" s="153" t="s">
        <v>36</v>
      </c>
      <c r="N6" s="276" t="s">
        <v>37</v>
      </c>
      <c r="O6" s="153" t="s">
        <v>36</v>
      </c>
      <c r="P6" s="162" t="s">
        <v>35</v>
      </c>
      <c r="Q6" s="154" t="s">
        <v>38</v>
      </c>
      <c r="R6" s="153" t="s">
        <v>39</v>
      </c>
      <c r="S6" s="154"/>
    </row>
    <row r="7" spans="2:19" ht="32.4" x14ac:dyDescent="0.3">
      <c r="B7" s="116" t="s">
        <v>412</v>
      </c>
      <c r="C7" s="44" t="s">
        <v>413</v>
      </c>
      <c r="D7" s="50" t="s">
        <v>414</v>
      </c>
      <c r="E7" s="86" t="s">
        <v>415</v>
      </c>
      <c r="F7" s="44" t="s">
        <v>414</v>
      </c>
      <c r="G7" s="44" t="s">
        <v>55</v>
      </c>
      <c r="H7" s="304">
        <f>S7</f>
        <v>90.100000000000009</v>
      </c>
      <c r="I7" s="195"/>
      <c r="J7" s="277">
        <v>1</v>
      </c>
      <c r="K7" s="278">
        <f>J7*83.01</f>
        <v>83.01</v>
      </c>
      <c r="L7" s="279">
        <v>0</v>
      </c>
      <c r="M7" s="278">
        <f>L7*53.13</f>
        <v>0</v>
      </c>
      <c r="N7" s="280">
        <v>1</v>
      </c>
      <c r="O7" s="281">
        <f>N7*1</f>
        <v>1</v>
      </c>
      <c r="P7" s="279">
        <v>1</v>
      </c>
      <c r="Q7" s="281">
        <f>P7*6.09</f>
        <v>6.09</v>
      </c>
      <c r="R7" s="280">
        <v>0</v>
      </c>
      <c r="S7" s="282">
        <f>K7+M7+O7+Q7</f>
        <v>90.100000000000009</v>
      </c>
    </row>
    <row r="8" spans="2:19" ht="64.8" x14ac:dyDescent="0.3">
      <c r="B8" s="117" t="s">
        <v>416</v>
      </c>
      <c r="C8" s="248" t="s">
        <v>417</v>
      </c>
      <c r="D8" s="244" t="s">
        <v>418</v>
      </c>
      <c r="E8" s="299" t="s">
        <v>473</v>
      </c>
      <c r="F8" s="248" t="s">
        <v>420</v>
      </c>
      <c r="G8" s="157" t="s">
        <v>46</v>
      </c>
      <c r="H8" s="305">
        <f t="shared" ref="H8:H26" si="0">S8</f>
        <v>0</v>
      </c>
      <c r="I8" s="194"/>
      <c r="J8" s="283">
        <v>0</v>
      </c>
      <c r="K8" s="175">
        <f t="shared" ref="K8:K26" si="1">J8*83.01</f>
        <v>0</v>
      </c>
      <c r="L8" s="176">
        <v>0</v>
      </c>
      <c r="M8" s="175">
        <f t="shared" ref="M8:M26" si="2">L8*53.13</f>
        <v>0</v>
      </c>
      <c r="N8" s="187">
        <v>0</v>
      </c>
      <c r="O8" s="178">
        <f t="shared" ref="O8:O26" si="3">N8*1</f>
        <v>0</v>
      </c>
      <c r="P8" s="187">
        <v>0</v>
      </c>
      <c r="Q8" s="178">
        <f t="shared" ref="Q8:Q26" si="4">P8*6.09</f>
        <v>0</v>
      </c>
      <c r="R8" s="187">
        <v>0</v>
      </c>
      <c r="S8" s="284">
        <f t="shared" ref="S8:S9" si="5">K8+M8+O8+Q8</f>
        <v>0</v>
      </c>
    </row>
    <row r="9" spans="2:19" ht="64.8" x14ac:dyDescent="0.3">
      <c r="B9" s="10" t="s">
        <v>421</v>
      </c>
      <c r="C9" s="156" t="s">
        <v>54</v>
      </c>
      <c r="D9" s="245" t="s">
        <v>422</v>
      </c>
      <c r="E9" s="300" t="s">
        <v>473</v>
      </c>
      <c r="F9" s="156" t="s">
        <v>474</v>
      </c>
      <c r="G9" s="156" t="s">
        <v>46</v>
      </c>
      <c r="H9" s="306">
        <f t="shared" si="0"/>
        <v>0</v>
      </c>
      <c r="I9" s="195"/>
      <c r="J9" s="285">
        <v>0</v>
      </c>
      <c r="K9" s="57">
        <f t="shared" si="1"/>
        <v>0</v>
      </c>
      <c r="L9" s="56">
        <v>0</v>
      </c>
      <c r="M9" s="57">
        <f t="shared" si="2"/>
        <v>0</v>
      </c>
      <c r="N9" s="56">
        <v>0</v>
      </c>
      <c r="O9" s="53">
        <f t="shared" si="3"/>
        <v>0</v>
      </c>
      <c r="P9" s="56">
        <v>0</v>
      </c>
      <c r="Q9" s="53">
        <f t="shared" si="4"/>
        <v>0</v>
      </c>
      <c r="R9" s="56">
        <v>0</v>
      </c>
      <c r="S9" s="286">
        <f t="shared" si="5"/>
        <v>0</v>
      </c>
    </row>
    <row r="10" spans="2:19" ht="32.4" x14ac:dyDescent="0.3">
      <c r="B10" s="21" t="s">
        <v>425</v>
      </c>
      <c r="C10" s="248" t="s">
        <v>54</v>
      </c>
      <c r="D10" s="244" t="s">
        <v>422</v>
      </c>
      <c r="E10" s="299" t="s">
        <v>426</v>
      </c>
      <c r="F10" s="248" t="s">
        <v>427</v>
      </c>
      <c r="G10" s="157" t="s">
        <v>46</v>
      </c>
      <c r="H10" s="305">
        <f t="shared" si="0"/>
        <v>0</v>
      </c>
      <c r="I10" s="194"/>
      <c r="J10" s="283">
        <v>0</v>
      </c>
      <c r="K10" s="175">
        <f t="shared" si="1"/>
        <v>0</v>
      </c>
      <c r="L10" s="176">
        <v>0</v>
      </c>
      <c r="M10" s="175">
        <f t="shared" si="2"/>
        <v>0</v>
      </c>
      <c r="N10" s="187">
        <v>0</v>
      </c>
      <c r="O10" s="178">
        <f t="shared" si="3"/>
        <v>0</v>
      </c>
      <c r="P10" s="187">
        <v>0</v>
      </c>
      <c r="Q10" s="178">
        <f t="shared" si="4"/>
        <v>0</v>
      </c>
      <c r="R10" s="187">
        <v>0</v>
      </c>
      <c r="S10" s="284">
        <f t="shared" ref="S10:S25" si="6">K10+M10+O10+Q10</f>
        <v>0</v>
      </c>
    </row>
    <row r="11" spans="2:19" ht="43.2" x14ac:dyDescent="0.3">
      <c r="B11" s="10" t="s">
        <v>428</v>
      </c>
      <c r="C11" s="156" t="s">
        <v>429</v>
      </c>
      <c r="D11" s="245" t="s">
        <v>430</v>
      </c>
      <c r="E11" s="300" t="s">
        <v>431</v>
      </c>
      <c r="F11" s="156" t="s">
        <v>313</v>
      </c>
      <c r="G11" s="156" t="s">
        <v>55</v>
      </c>
      <c r="H11" s="306">
        <f t="shared" si="0"/>
        <v>22.275000000000002</v>
      </c>
      <c r="I11" s="195"/>
      <c r="J11" s="285">
        <v>0.25</v>
      </c>
      <c r="K11" s="57">
        <f t="shared" si="1"/>
        <v>20.752500000000001</v>
      </c>
      <c r="L11" s="56">
        <v>0</v>
      </c>
      <c r="M11" s="57">
        <f t="shared" si="2"/>
        <v>0</v>
      </c>
      <c r="N11" s="56">
        <v>0</v>
      </c>
      <c r="O11" s="53">
        <f t="shared" si="3"/>
        <v>0</v>
      </c>
      <c r="P11" s="56">
        <v>0.25</v>
      </c>
      <c r="Q11" s="53">
        <f t="shared" si="4"/>
        <v>1.5225</v>
      </c>
      <c r="R11" s="56">
        <v>0</v>
      </c>
      <c r="S11" s="286">
        <f t="shared" si="6"/>
        <v>22.275000000000002</v>
      </c>
    </row>
    <row r="12" spans="2:19" ht="43.2" x14ac:dyDescent="0.3">
      <c r="B12" s="21" t="s">
        <v>432</v>
      </c>
      <c r="C12" s="248" t="s">
        <v>433</v>
      </c>
      <c r="D12" s="244" t="s">
        <v>434</v>
      </c>
      <c r="E12" s="299" t="s">
        <v>435</v>
      </c>
      <c r="F12" s="248" t="s">
        <v>475</v>
      </c>
      <c r="G12" s="157" t="s">
        <v>46</v>
      </c>
      <c r="H12" s="305">
        <f t="shared" si="0"/>
        <v>0</v>
      </c>
      <c r="I12" s="194"/>
      <c r="J12" s="283">
        <v>0</v>
      </c>
      <c r="K12" s="175">
        <f t="shared" si="1"/>
        <v>0</v>
      </c>
      <c r="L12" s="176">
        <v>0</v>
      </c>
      <c r="M12" s="175">
        <f t="shared" si="2"/>
        <v>0</v>
      </c>
      <c r="N12" s="187">
        <v>0</v>
      </c>
      <c r="O12" s="178">
        <f t="shared" si="3"/>
        <v>0</v>
      </c>
      <c r="P12" s="187">
        <v>0</v>
      </c>
      <c r="Q12" s="178">
        <f t="shared" si="4"/>
        <v>0</v>
      </c>
      <c r="R12" s="187">
        <v>0</v>
      </c>
      <c r="S12" s="284">
        <f t="shared" si="6"/>
        <v>0</v>
      </c>
    </row>
    <row r="13" spans="2:19" ht="118.8" x14ac:dyDescent="0.3">
      <c r="B13" s="10" t="s">
        <v>437</v>
      </c>
      <c r="C13" s="156" t="s">
        <v>438</v>
      </c>
      <c r="D13" s="245" t="s">
        <v>476</v>
      </c>
      <c r="E13" s="300" t="s">
        <v>440</v>
      </c>
      <c r="F13" s="156" t="s">
        <v>475</v>
      </c>
      <c r="G13" s="156" t="s">
        <v>46</v>
      </c>
      <c r="H13" s="306">
        <f t="shared" si="0"/>
        <v>0</v>
      </c>
      <c r="I13" s="195"/>
      <c r="J13" s="285">
        <v>0</v>
      </c>
      <c r="K13" s="57">
        <f t="shared" si="1"/>
        <v>0</v>
      </c>
      <c r="L13" s="56">
        <v>0</v>
      </c>
      <c r="M13" s="57">
        <f t="shared" si="2"/>
        <v>0</v>
      </c>
      <c r="N13" s="56">
        <v>0</v>
      </c>
      <c r="O13" s="53">
        <f t="shared" si="3"/>
        <v>0</v>
      </c>
      <c r="P13" s="56">
        <v>0</v>
      </c>
      <c r="Q13" s="53">
        <f t="shared" si="4"/>
        <v>0</v>
      </c>
      <c r="R13" s="56">
        <v>0</v>
      </c>
      <c r="S13" s="286">
        <f t="shared" si="6"/>
        <v>0</v>
      </c>
    </row>
    <row r="14" spans="2:19" ht="118.8" x14ac:dyDescent="0.3">
      <c r="B14" s="21" t="s">
        <v>441</v>
      </c>
      <c r="C14" s="248" t="s">
        <v>442</v>
      </c>
      <c r="D14" s="244" t="s">
        <v>443</v>
      </c>
      <c r="E14" s="299" t="s">
        <v>444</v>
      </c>
      <c r="F14" s="248" t="s">
        <v>475</v>
      </c>
      <c r="G14" s="157" t="s">
        <v>46</v>
      </c>
      <c r="H14" s="305">
        <f t="shared" si="0"/>
        <v>0</v>
      </c>
      <c r="I14" s="194"/>
      <c r="J14" s="283">
        <v>0</v>
      </c>
      <c r="K14" s="175">
        <f t="shared" si="1"/>
        <v>0</v>
      </c>
      <c r="L14" s="176">
        <v>0</v>
      </c>
      <c r="M14" s="175">
        <f t="shared" si="2"/>
        <v>0</v>
      </c>
      <c r="N14" s="187">
        <v>0</v>
      </c>
      <c r="O14" s="178">
        <f t="shared" si="3"/>
        <v>0</v>
      </c>
      <c r="P14" s="187">
        <v>0</v>
      </c>
      <c r="Q14" s="178">
        <f t="shared" si="4"/>
        <v>0</v>
      </c>
      <c r="R14" s="187">
        <v>0</v>
      </c>
      <c r="S14" s="284">
        <f t="shared" si="6"/>
        <v>0</v>
      </c>
    </row>
    <row r="15" spans="2:19" ht="54" x14ac:dyDescent="0.3">
      <c r="B15" s="10" t="s">
        <v>446</v>
      </c>
      <c r="C15" s="156" t="s">
        <v>447</v>
      </c>
      <c r="D15" s="245" t="s">
        <v>448</v>
      </c>
      <c r="E15" s="300" t="s">
        <v>449</v>
      </c>
      <c r="F15" s="156" t="s">
        <v>475</v>
      </c>
      <c r="G15" s="156" t="s">
        <v>46</v>
      </c>
      <c r="H15" s="306">
        <f t="shared" si="0"/>
        <v>0</v>
      </c>
      <c r="I15" s="195"/>
      <c r="J15" s="285">
        <v>0</v>
      </c>
      <c r="K15" s="57">
        <f t="shared" si="1"/>
        <v>0</v>
      </c>
      <c r="L15" s="56">
        <v>0</v>
      </c>
      <c r="M15" s="57">
        <f t="shared" si="2"/>
        <v>0</v>
      </c>
      <c r="N15" s="56">
        <v>0</v>
      </c>
      <c r="O15" s="53">
        <f t="shared" si="3"/>
        <v>0</v>
      </c>
      <c r="P15" s="56">
        <v>0</v>
      </c>
      <c r="Q15" s="53">
        <f t="shared" si="4"/>
        <v>0</v>
      </c>
      <c r="R15" s="56">
        <v>0</v>
      </c>
      <c r="S15" s="286">
        <f t="shared" si="6"/>
        <v>0</v>
      </c>
    </row>
    <row r="16" spans="2:19" ht="86.4" x14ac:dyDescent="0.3">
      <c r="B16" s="21" t="s">
        <v>477</v>
      </c>
      <c r="C16" s="156" t="s">
        <v>455</v>
      </c>
      <c r="D16" s="244" t="s">
        <v>451</v>
      </c>
      <c r="E16" s="299" t="s">
        <v>456</v>
      </c>
      <c r="F16" s="248" t="s">
        <v>453</v>
      </c>
      <c r="G16" s="157" t="s">
        <v>46</v>
      </c>
      <c r="H16" s="305">
        <f t="shared" si="0"/>
        <v>0</v>
      </c>
      <c r="I16" s="194"/>
      <c r="J16" s="283">
        <v>0</v>
      </c>
      <c r="K16" s="175">
        <f t="shared" si="1"/>
        <v>0</v>
      </c>
      <c r="L16" s="176">
        <v>0</v>
      </c>
      <c r="M16" s="175">
        <f t="shared" si="2"/>
        <v>0</v>
      </c>
      <c r="N16" s="187">
        <v>0</v>
      </c>
      <c r="O16" s="178">
        <f t="shared" si="3"/>
        <v>0</v>
      </c>
      <c r="P16" s="187">
        <v>0</v>
      </c>
      <c r="Q16" s="178">
        <f t="shared" si="4"/>
        <v>0</v>
      </c>
      <c r="R16" s="187">
        <v>0</v>
      </c>
      <c r="S16" s="284">
        <f t="shared" si="6"/>
        <v>0</v>
      </c>
    </row>
    <row r="17" spans="2:20" ht="32.4" x14ac:dyDescent="0.3">
      <c r="B17" s="10" t="s">
        <v>478</v>
      </c>
      <c r="C17" s="248" t="s">
        <v>458</v>
      </c>
      <c r="D17" s="245" t="s">
        <v>459</v>
      </c>
      <c r="E17" s="300" t="s">
        <v>452</v>
      </c>
      <c r="F17" s="156" t="s">
        <v>459</v>
      </c>
      <c r="G17" s="156" t="s">
        <v>46</v>
      </c>
      <c r="H17" s="306">
        <f t="shared" si="0"/>
        <v>0</v>
      </c>
      <c r="I17" s="195"/>
      <c r="J17" s="285">
        <v>0</v>
      </c>
      <c r="K17" s="57">
        <f t="shared" si="1"/>
        <v>0</v>
      </c>
      <c r="L17" s="56">
        <v>0</v>
      </c>
      <c r="M17" s="57">
        <f t="shared" si="2"/>
        <v>0</v>
      </c>
      <c r="N17" s="56">
        <v>0</v>
      </c>
      <c r="O17" s="53">
        <f t="shared" si="3"/>
        <v>0</v>
      </c>
      <c r="P17" s="56">
        <v>0</v>
      </c>
      <c r="Q17" s="53">
        <f t="shared" si="4"/>
        <v>0</v>
      </c>
      <c r="R17" s="56">
        <v>0</v>
      </c>
      <c r="S17" s="286">
        <f t="shared" si="6"/>
        <v>0</v>
      </c>
    </row>
    <row r="18" spans="2:20" ht="43.2" x14ac:dyDescent="0.3">
      <c r="B18" s="21" t="s">
        <v>479</v>
      </c>
      <c r="C18" s="156" t="s">
        <v>462</v>
      </c>
      <c r="D18" s="244" t="s">
        <v>463</v>
      </c>
      <c r="E18" s="299" t="s">
        <v>480</v>
      </c>
      <c r="F18" s="248" t="s">
        <v>475</v>
      </c>
      <c r="G18" s="157" t="s">
        <v>46</v>
      </c>
      <c r="H18" s="305">
        <f t="shared" si="0"/>
        <v>0</v>
      </c>
      <c r="I18" s="194"/>
      <c r="J18" s="283">
        <v>0</v>
      </c>
      <c r="K18" s="175">
        <f t="shared" si="1"/>
        <v>0</v>
      </c>
      <c r="L18" s="176">
        <v>0</v>
      </c>
      <c r="M18" s="175">
        <f t="shared" si="2"/>
        <v>0</v>
      </c>
      <c r="N18" s="187">
        <v>0</v>
      </c>
      <c r="O18" s="178">
        <f t="shared" si="3"/>
        <v>0</v>
      </c>
      <c r="P18" s="187">
        <v>0</v>
      </c>
      <c r="Q18" s="178">
        <f t="shared" si="4"/>
        <v>0</v>
      </c>
      <c r="R18" s="187">
        <v>0</v>
      </c>
      <c r="S18" s="284">
        <f t="shared" si="6"/>
        <v>0</v>
      </c>
    </row>
    <row r="19" spans="2:20" ht="65.400000000000006" thickBot="1" x14ac:dyDescent="0.35">
      <c r="B19" s="10" t="s">
        <v>481</v>
      </c>
      <c r="C19" s="73" t="s">
        <v>471</v>
      </c>
      <c r="D19" s="245" t="s">
        <v>469</v>
      </c>
      <c r="E19" s="300" t="s">
        <v>472</v>
      </c>
      <c r="F19" s="156" t="s">
        <v>313</v>
      </c>
      <c r="G19" s="156" t="s">
        <v>55</v>
      </c>
      <c r="H19" s="306">
        <f t="shared" si="0"/>
        <v>3038.3200000000006</v>
      </c>
      <c r="I19" s="195"/>
      <c r="J19" s="285">
        <v>30</v>
      </c>
      <c r="K19" s="57">
        <f t="shared" si="1"/>
        <v>2490.3000000000002</v>
      </c>
      <c r="L19" s="56">
        <v>6</v>
      </c>
      <c r="M19" s="57">
        <f t="shared" si="2"/>
        <v>318.78000000000003</v>
      </c>
      <c r="N19" s="56">
        <v>10</v>
      </c>
      <c r="O19" s="53">
        <f t="shared" si="3"/>
        <v>10</v>
      </c>
      <c r="P19" s="56">
        <v>36</v>
      </c>
      <c r="Q19" s="53">
        <f t="shared" si="4"/>
        <v>219.24</v>
      </c>
      <c r="R19" s="56">
        <v>0</v>
      </c>
      <c r="S19" s="286">
        <f t="shared" si="6"/>
        <v>3038.3200000000006</v>
      </c>
    </row>
    <row r="20" spans="2:20" ht="108" x14ac:dyDescent="0.3">
      <c r="B20" s="21" t="s">
        <v>482</v>
      </c>
      <c r="C20" s="248" t="s">
        <v>483</v>
      </c>
      <c r="D20" s="244" t="s">
        <v>484</v>
      </c>
      <c r="E20" s="299" t="s">
        <v>485</v>
      </c>
      <c r="F20" s="248" t="s">
        <v>475</v>
      </c>
      <c r="G20" s="157" t="s">
        <v>46</v>
      </c>
      <c r="H20" s="305">
        <f t="shared" si="0"/>
        <v>0</v>
      </c>
      <c r="I20" s="194"/>
      <c r="J20" s="283">
        <v>0</v>
      </c>
      <c r="K20" s="175">
        <f t="shared" si="1"/>
        <v>0</v>
      </c>
      <c r="L20" s="176">
        <v>0</v>
      </c>
      <c r="M20" s="175">
        <f t="shared" si="2"/>
        <v>0</v>
      </c>
      <c r="N20" s="187">
        <v>0</v>
      </c>
      <c r="O20" s="178">
        <f t="shared" si="3"/>
        <v>0</v>
      </c>
      <c r="P20" s="187">
        <v>0</v>
      </c>
      <c r="Q20" s="178">
        <f t="shared" si="4"/>
        <v>0</v>
      </c>
      <c r="R20" s="187">
        <v>0</v>
      </c>
      <c r="S20" s="284">
        <f t="shared" si="6"/>
        <v>0</v>
      </c>
    </row>
    <row r="21" spans="2:20" ht="64.8" x14ac:dyDescent="0.3">
      <c r="B21" s="10" t="s">
        <v>486</v>
      </c>
      <c r="C21" s="156" t="s">
        <v>487</v>
      </c>
      <c r="D21" s="245" t="s">
        <v>488</v>
      </c>
      <c r="E21" s="300" t="s">
        <v>489</v>
      </c>
      <c r="F21" s="156" t="s">
        <v>475</v>
      </c>
      <c r="G21" s="156" t="s">
        <v>46</v>
      </c>
      <c r="H21" s="306">
        <f t="shared" si="0"/>
        <v>0</v>
      </c>
      <c r="I21" s="195"/>
      <c r="J21" s="285">
        <v>0</v>
      </c>
      <c r="K21" s="57">
        <f t="shared" si="1"/>
        <v>0</v>
      </c>
      <c r="L21" s="56">
        <v>0</v>
      </c>
      <c r="M21" s="57">
        <f t="shared" si="2"/>
        <v>0</v>
      </c>
      <c r="N21" s="56">
        <v>0</v>
      </c>
      <c r="O21" s="53">
        <f t="shared" si="3"/>
        <v>0</v>
      </c>
      <c r="P21" s="56">
        <v>0</v>
      </c>
      <c r="Q21" s="53">
        <f t="shared" si="4"/>
        <v>0</v>
      </c>
      <c r="R21" s="56">
        <v>0</v>
      </c>
      <c r="S21" s="286">
        <f t="shared" si="6"/>
        <v>0</v>
      </c>
    </row>
    <row r="22" spans="2:20" ht="43.2" x14ac:dyDescent="0.3">
      <c r="B22" s="21" t="s">
        <v>490</v>
      </c>
      <c r="C22" s="172" t="s">
        <v>491</v>
      </c>
      <c r="D22" s="246"/>
      <c r="E22" s="301" t="s">
        <v>492</v>
      </c>
      <c r="F22" s="248"/>
      <c r="G22" s="157" t="s">
        <v>55</v>
      </c>
      <c r="H22" s="305">
        <f t="shared" si="0"/>
        <v>29.61</v>
      </c>
      <c r="I22" s="194"/>
      <c r="J22" s="283">
        <v>0</v>
      </c>
      <c r="K22" s="175">
        <f t="shared" si="1"/>
        <v>0</v>
      </c>
      <c r="L22" s="176">
        <v>0.5</v>
      </c>
      <c r="M22" s="175">
        <f t="shared" si="2"/>
        <v>26.565000000000001</v>
      </c>
      <c r="N22" s="187">
        <v>0</v>
      </c>
      <c r="O22" s="178">
        <f t="shared" si="3"/>
        <v>0</v>
      </c>
      <c r="P22" s="187">
        <v>0.5</v>
      </c>
      <c r="Q22" s="178">
        <f t="shared" si="4"/>
        <v>3.0449999999999999</v>
      </c>
      <c r="R22" s="187">
        <v>0</v>
      </c>
      <c r="S22" s="284">
        <f t="shared" si="6"/>
        <v>29.61</v>
      </c>
    </row>
    <row r="23" spans="2:20" ht="43.2" x14ac:dyDescent="0.3">
      <c r="B23" s="10" t="s">
        <v>493</v>
      </c>
      <c r="C23" s="156" t="s">
        <v>494</v>
      </c>
      <c r="D23" s="245"/>
      <c r="E23" s="300" t="s">
        <v>495</v>
      </c>
      <c r="F23" s="156"/>
      <c r="G23" s="156" t="s">
        <v>55</v>
      </c>
      <c r="H23" s="306">
        <f t="shared" si="0"/>
        <v>29.61</v>
      </c>
      <c r="I23" s="195"/>
      <c r="J23" s="285">
        <v>0</v>
      </c>
      <c r="K23" s="57">
        <f t="shared" si="1"/>
        <v>0</v>
      </c>
      <c r="L23" s="56">
        <v>0.5</v>
      </c>
      <c r="M23" s="57">
        <f t="shared" si="2"/>
        <v>26.565000000000001</v>
      </c>
      <c r="N23" s="56">
        <v>0</v>
      </c>
      <c r="O23" s="53">
        <f t="shared" si="3"/>
        <v>0</v>
      </c>
      <c r="P23" s="56">
        <v>0.5</v>
      </c>
      <c r="Q23" s="53">
        <f t="shared" si="4"/>
        <v>3.0449999999999999</v>
      </c>
      <c r="R23" s="56">
        <v>0</v>
      </c>
      <c r="S23" s="286">
        <f t="shared" si="6"/>
        <v>29.61</v>
      </c>
    </row>
    <row r="24" spans="2:20" ht="75.599999999999994" x14ac:dyDescent="0.3">
      <c r="B24" s="10" t="s">
        <v>531</v>
      </c>
      <c r="C24" s="156" t="s">
        <v>468</v>
      </c>
      <c r="D24" s="245" t="s">
        <v>469</v>
      </c>
      <c r="E24" s="156" t="s">
        <v>54</v>
      </c>
      <c r="F24" s="156" t="s">
        <v>54</v>
      </c>
      <c r="G24" s="158" t="s">
        <v>55</v>
      </c>
      <c r="H24" s="306">
        <f t="shared" si="0"/>
        <v>153.32000000000002</v>
      </c>
      <c r="I24" s="195"/>
      <c r="J24" s="285">
        <v>1</v>
      </c>
      <c r="K24" s="57">
        <f t="shared" si="1"/>
        <v>83.01</v>
      </c>
      <c r="L24" s="56">
        <v>1</v>
      </c>
      <c r="M24" s="57">
        <f t="shared" si="2"/>
        <v>53.13</v>
      </c>
      <c r="N24" s="56">
        <v>5</v>
      </c>
      <c r="O24" s="53">
        <f t="shared" si="3"/>
        <v>5</v>
      </c>
      <c r="P24" s="56">
        <v>2</v>
      </c>
      <c r="Q24" s="53">
        <f t="shared" si="4"/>
        <v>12.18</v>
      </c>
      <c r="R24" s="56">
        <v>0</v>
      </c>
      <c r="S24" s="286">
        <f t="shared" si="6"/>
        <v>153.32000000000002</v>
      </c>
    </row>
    <row r="25" spans="2:20" ht="54" x14ac:dyDescent="0.3">
      <c r="B25" s="117" t="s">
        <v>580</v>
      </c>
      <c r="C25" s="248" t="s">
        <v>450</v>
      </c>
      <c r="D25" s="244" t="s">
        <v>451</v>
      </c>
      <c r="E25" s="248" t="s">
        <v>452</v>
      </c>
      <c r="F25" s="248" t="s">
        <v>453</v>
      </c>
      <c r="G25" s="157" t="s">
        <v>55</v>
      </c>
      <c r="H25" s="261">
        <f t="shared" si="0"/>
        <v>14.805</v>
      </c>
      <c r="I25" s="194"/>
      <c r="J25" s="283">
        <v>0</v>
      </c>
      <c r="K25" s="175">
        <f t="shared" si="1"/>
        <v>0</v>
      </c>
      <c r="L25" s="176">
        <v>0.25</v>
      </c>
      <c r="M25" s="175">
        <f t="shared" si="2"/>
        <v>13.282500000000001</v>
      </c>
      <c r="N25" s="176">
        <v>0</v>
      </c>
      <c r="O25" s="178">
        <f t="shared" si="3"/>
        <v>0</v>
      </c>
      <c r="P25" s="176">
        <v>0.25</v>
      </c>
      <c r="Q25" s="178">
        <f t="shared" si="4"/>
        <v>1.5225</v>
      </c>
      <c r="R25" s="176">
        <v>0</v>
      </c>
      <c r="S25" s="284">
        <f t="shared" si="6"/>
        <v>14.805</v>
      </c>
    </row>
    <row r="26" spans="2:20" ht="43.8" thickBot="1" x14ac:dyDescent="0.35">
      <c r="B26" s="302" t="s">
        <v>496</v>
      </c>
      <c r="C26" s="73" t="s">
        <v>497</v>
      </c>
      <c r="D26" s="74"/>
      <c r="E26" s="87" t="s">
        <v>498</v>
      </c>
      <c r="F26" s="73"/>
      <c r="G26" s="293" t="s">
        <v>55</v>
      </c>
      <c r="H26" s="307">
        <f t="shared" si="0"/>
        <v>29.61</v>
      </c>
      <c r="I26" s="194"/>
      <c r="J26" s="287">
        <v>0</v>
      </c>
      <c r="K26" s="288">
        <f t="shared" si="1"/>
        <v>0</v>
      </c>
      <c r="L26" s="289">
        <v>0.5</v>
      </c>
      <c r="M26" s="288">
        <f t="shared" si="2"/>
        <v>26.565000000000001</v>
      </c>
      <c r="N26" s="308">
        <v>0</v>
      </c>
      <c r="O26" s="290">
        <f t="shared" si="3"/>
        <v>0</v>
      </c>
      <c r="P26" s="308">
        <v>0.5</v>
      </c>
      <c r="Q26" s="290">
        <f t="shared" si="4"/>
        <v>3.0449999999999999</v>
      </c>
      <c r="R26" s="308">
        <v>0</v>
      </c>
      <c r="S26" s="291">
        <f t="shared" ref="S26" si="7">K26+M26+O26+Q26</f>
        <v>29.61</v>
      </c>
    </row>
    <row r="27" spans="2:20" ht="17.399999999999999" thickBot="1" x14ac:dyDescent="0.45">
      <c r="B27" s="298"/>
      <c r="C27" s="14"/>
      <c r="D27" s="45"/>
      <c r="E27" s="14"/>
      <c r="F27" s="14"/>
      <c r="G27" s="297"/>
      <c r="H27" s="297"/>
      <c r="I27" s="224"/>
      <c r="J27" s="275"/>
      <c r="K27" s="89"/>
      <c r="L27" s="275"/>
      <c r="M27" s="89"/>
      <c r="N27" s="275"/>
      <c r="O27" s="89"/>
      <c r="P27" s="275"/>
      <c r="Q27" s="89"/>
      <c r="R27" s="89"/>
      <c r="S27" s="275"/>
      <c r="T27" s="235"/>
    </row>
    <row r="28" spans="2:20" ht="17.399999999999999" thickBot="1" x14ac:dyDescent="0.45">
      <c r="B28" s="19"/>
      <c r="C28" s="14"/>
      <c r="D28" s="45"/>
      <c r="E28" s="14"/>
      <c r="F28" s="14"/>
      <c r="G28" s="88"/>
      <c r="H28" s="88"/>
      <c r="I28" s="224"/>
      <c r="J28" s="275"/>
      <c r="K28" s="89"/>
      <c r="L28" s="275"/>
      <c r="M28" s="89"/>
      <c r="N28" s="275"/>
      <c r="O28" s="89"/>
      <c r="P28" s="275"/>
      <c r="Q28" s="89"/>
      <c r="R28" s="89"/>
      <c r="S28" s="275"/>
      <c r="T28" s="235"/>
    </row>
    <row r="29" spans="2:20" ht="17.399999999999999" thickBot="1" x14ac:dyDescent="0.45">
      <c r="B29" s="19"/>
      <c r="C29" s="14"/>
      <c r="D29" s="45"/>
      <c r="E29" s="14"/>
      <c r="F29" s="14"/>
      <c r="G29" s="253" t="s">
        <v>217</v>
      </c>
      <c r="H29" s="310">
        <f>SUM(H7:H26)</f>
        <v>3407.650000000001</v>
      </c>
      <c r="I29" s="225"/>
      <c r="J29" s="309">
        <f>SUM(J7:J26)</f>
        <v>32.25</v>
      </c>
      <c r="K29" s="309">
        <f t="shared" ref="K29:S29" si="8">SUM(K7:K26)</f>
        <v>2677.0725000000002</v>
      </c>
      <c r="L29" s="309">
        <f t="shared" si="8"/>
        <v>8.75</v>
      </c>
      <c r="M29" s="309">
        <f t="shared" si="8"/>
        <v>464.88750000000005</v>
      </c>
      <c r="N29" s="309">
        <f t="shared" si="8"/>
        <v>16</v>
      </c>
      <c r="O29" s="309">
        <f t="shared" si="8"/>
        <v>16</v>
      </c>
      <c r="P29" s="309">
        <f t="shared" si="8"/>
        <v>41</v>
      </c>
      <c r="Q29" s="309">
        <f t="shared" si="8"/>
        <v>249.69</v>
      </c>
      <c r="R29" s="309">
        <f t="shared" si="8"/>
        <v>0</v>
      </c>
      <c r="S29" s="309">
        <f t="shared" si="8"/>
        <v>3407.650000000001</v>
      </c>
    </row>
    <row r="34" spans="10:10" x14ac:dyDescent="0.3">
      <c r="J34">
        <f>J29+L29</f>
        <v>41</v>
      </c>
    </row>
  </sheetData>
  <autoFilter ref="B6:G26" xr:uid="{3366F223-381B-47D4-A9BF-90151F5E993F}"/>
  <mergeCells count="4">
    <mergeCell ref="L5:M5"/>
    <mergeCell ref="N5:O5"/>
    <mergeCell ref="P5:Q5"/>
    <mergeCell ref="J5:K5"/>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CEE40-98B9-477E-BA41-3EA52DC6FCD9}">
  <dimension ref="B2:G34"/>
  <sheetViews>
    <sheetView workbookViewId="0">
      <selection activeCell="E5" sqref="E5"/>
    </sheetView>
  </sheetViews>
  <sheetFormatPr baseColWidth="10" defaultColWidth="9.109375" defaultRowHeight="14.4" x14ac:dyDescent="0.3"/>
  <cols>
    <col min="2" max="2" width="31.6640625" customWidth="1"/>
    <col min="3" max="3" width="23.5546875" customWidth="1"/>
    <col min="4" max="4" width="12.109375" customWidth="1"/>
    <col min="5" max="5" width="80.88671875" customWidth="1"/>
    <col min="7" max="7" width="17.6640625" customWidth="1"/>
  </cols>
  <sheetData>
    <row r="2" spans="2:7" x14ac:dyDescent="0.3">
      <c r="B2" s="446" t="s">
        <v>106</v>
      </c>
      <c r="C2" s="447"/>
      <c r="D2" s="447"/>
      <c r="E2" s="448"/>
    </row>
    <row r="3" spans="2:7" x14ac:dyDescent="0.3">
      <c r="B3" s="119" t="s">
        <v>107</v>
      </c>
      <c r="C3" s="120" t="s">
        <v>108</v>
      </c>
      <c r="D3" s="120" t="s">
        <v>109</v>
      </c>
      <c r="E3" s="121" t="s">
        <v>105</v>
      </c>
    </row>
    <row r="4" spans="2:7" ht="20.399999999999999" x14ac:dyDescent="0.3">
      <c r="B4" s="122" t="s">
        <v>110</v>
      </c>
      <c r="C4" s="123">
        <v>13282</v>
      </c>
      <c r="D4" s="123">
        <f>(C4/20)/8</f>
        <v>83.012500000000003</v>
      </c>
      <c r="E4" s="124" t="s">
        <v>111</v>
      </c>
    </row>
    <row r="5" spans="2:7" ht="40.799999999999997" x14ac:dyDescent="0.3">
      <c r="B5" s="122" t="s">
        <v>112</v>
      </c>
      <c r="C5" s="123">
        <v>8500</v>
      </c>
      <c r="D5" s="123">
        <f>(C5/20)/8</f>
        <v>53.125</v>
      </c>
      <c r="E5" s="124" t="s">
        <v>113</v>
      </c>
    </row>
    <row r="7" spans="2:7" x14ac:dyDescent="0.3">
      <c r="B7" s="449" t="s">
        <v>114</v>
      </c>
      <c r="C7" s="450"/>
      <c r="D7" s="450"/>
      <c r="E7" s="451"/>
    </row>
    <row r="8" spans="2:7" x14ac:dyDescent="0.3">
      <c r="B8" s="141" t="s">
        <v>115</v>
      </c>
      <c r="C8" s="142" t="s">
        <v>108</v>
      </c>
      <c r="D8" s="143" t="s">
        <v>109</v>
      </c>
      <c r="E8" s="140" t="s">
        <v>105</v>
      </c>
    </row>
    <row r="9" spans="2:7" x14ac:dyDescent="0.3">
      <c r="B9" s="125" t="s">
        <v>116</v>
      </c>
      <c r="C9" s="128">
        <v>349</v>
      </c>
      <c r="D9" s="128">
        <f>(C9/20)/8</f>
        <v>2.1812499999999999</v>
      </c>
      <c r="E9" s="126" t="s">
        <v>117</v>
      </c>
    </row>
    <row r="10" spans="2:7" ht="21.6" x14ac:dyDescent="0.3">
      <c r="B10" s="125" t="s">
        <v>118</v>
      </c>
      <c r="C10" s="128">
        <v>614</v>
      </c>
      <c r="D10" s="128">
        <f>(C10/20)/8</f>
        <v>3.8374999999999999</v>
      </c>
      <c r="E10" s="104" t="s">
        <v>119</v>
      </c>
      <c r="G10" s="150"/>
    </row>
    <row r="11" spans="2:7" x14ac:dyDescent="0.3">
      <c r="B11" s="127" t="s">
        <v>120</v>
      </c>
      <c r="C11" s="129"/>
      <c r="D11" s="131">
        <f>(65/1000)*D33</f>
        <v>7.178166666666666E-2</v>
      </c>
      <c r="E11" s="130" t="s">
        <v>121</v>
      </c>
    </row>
    <row r="13" spans="2:7" x14ac:dyDescent="0.3">
      <c r="B13" s="452" t="s">
        <v>122</v>
      </c>
      <c r="C13" s="453"/>
      <c r="D13" s="453"/>
      <c r="E13" s="454"/>
    </row>
    <row r="14" spans="2:7" x14ac:dyDescent="0.3">
      <c r="B14" s="144" t="s">
        <v>107</v>
      </c>
      <c r="C14" s="145" t="s">
        <v>123</v>
      </c>
      <c r="D14" s="455" t="s">
        <v>105</v>
      </c>
      <c r="E14" s="456"/>
    </row>
    <row r="15" spans="2:7" ht="29.25" customHeight="1" x14ac:dyDescent="0.3">
      <c r="B15" s="146" t="s">
        <v>124</v>
      </c>
      <c r="C15" s="147">
        <v>1</v>
      </c>
      <c r="D15" s="457" t="s">
        <v>125</v>
      </c>
      <c r="E15" s="458"/>
    </row>
    <row r="16" spans="2:7" ht="34.5" customHeight="1" x14ac:dyDescent="0.3">
      <c r="B16" s="148" t="s">
        <v>126</v>
      </c>
      <c r="C16" s="149">
        <v>1</v>
      </c>
      <c r="D16" s="459" t="s">
        <v>125</v>
      </c>
      <c r="E16" s="460"/>
    </row>
    <row r="19" spans="2:5" x14ac:dyDescent="0.3">
      <c r="B19" s="446" t="s">
        <v>127</v>
      </c>
      <c r="C19" s="447"/>
      <c r="D19" s="447"/>
      <c r="E19" s="448"/>
    </row>
    <row r="20" spans="2:5" ht="43.2" x14ac:dyDescent="0.3">
      <c r="B20" s="132" t="s">
        <v>128</v>
      </c>
      <c r="C20" s="133" t="s">
        <v>129</v>
      </c>
      <c r="D20" s="133" t="s">
        <v>130</v>
      </c>
      <c r="E20" s="134" t="s">
        <v>131</v>
      </c>
    </row>
    <row r="21" spans="2:5" x14ac:dyDescent="0.3">
      <c r="B21" s="135" t="s">
        <v>132</v>
      </c>
      <c r="C21" s="103">
        <v>0.88200000000000001</v>
      </c>
      <c r="D21" s="103">
        <v>1.073</v>
      </c>
      <c r="E21" s="136">
        <v>3.1339999999999999</v>
      </c>
    </row>
    <row r="22" spans="2:5" x14ac:dyDescent="0.3">
      <c r="B22" s="135" t="s">
        <v>133</v>
      </c>
      <c r="C22" s="103">
        <v>0.88700000000000001</v>
      </c>
      <c r="D22" s="103">
        <v>1.079</v>
      </c>
      <c r="E22" s="136">
        <v>3.153</v>
      </c>
    </row>
    <row r="23" spans="2:5" x14ac:dyDescent="0.3">
      <c r="B23" s="135" t="s">
        <v>134</v>
      </c>
      <c r="C23" s="103">
        <v>0.89200000000000002</v>
      </c>
      <c r="D23" s="103">
        <v>1.085</v>
      </c>
      <c r="E23" s="136">
        <v>3.1720000000000002</v>
      </c>
    </row>
    <row r="24" spans="2:5" x14ac:dyDescent="0.3">
      <c r="B24" s="135" t="s">
        <v>135</v>
      </c>
      <c r="C24" s="103">
        <v>0.89700000000000002</v>
      </c>
      <c r="D24" s="103">
        <v>1.0429999999999999</v>
      </c>
      <c r="E24" s="136">
        <v>3.05</v>
      </c>
    </row>
    <row r="25" spans="2:5" x14ac:dyDescent="0.3">
      <c r="B25" s="135" t="s">
        <v>136</v>
      </c>
      <c r="C25" s="103">
        <v>0.90200000000000002</v>
      </c>
      <c r="D25" s="103">
        <v>1.097</v>
      </c>
      <c r="E25" s="136">
        <v>3.21</v>
      </c>
    </row>
    <row r="26" spans="2:5" x14ac:dyDescent="0.3">
      <c r="B26" s="135" t="s">
        <v>137</v>
      </c>
      <c r="C26" s="103">
        <v>0.90700000000000003</v>
      </c>
      <c r="D26" s="103">
        <v>1.1040000000000001</v>
      </c>
      <c r="E26" s="136">
        <v>3.0659999999999998</v>
      </c>
    </row>
    <row r="27" spans="2:5" x14ac:dyDescent="0.3">
      <c r="B27" s="135" t="s">
        <v>138</v>
      </c>
      <c r="C27" s="103">
        <v>0.91200000000000003</v>
      </c>
      <c r="D27" s="103">
        <v>1.111</v>
      </c>
      <c r="E27" s="136">
        <v>3.2480000000000002</v>
      </c>
    </row>
    <row r="28" spans="2:5" x14ac:dyDescent="0.3">
      <c r="B28" s="135" t="s">
        <v>139</v>
      </c>
      <c r="C28" s="103">
        <v>0.91700000000000004</v>
      </c>
      <c r="D28" s="103">
        <v>1.1180000000000001</v>
      </c>
      <c r="E28" s="136">
        <v>3.2669999999999999</v>
      </c>
    </row>
    <row r="29" spans="2:5" x14ac:dyDescent="0.3">
      <c r="B29" s="135" t="s">
        <v>140</v>
      </c>
      <c r="C29" s="103">
        <v>0.92200000000000004</v>
      </c>
      <c r="D29" s="103">
        <v>1.125</v>
      </c>
      <c r="E29" s="136">
        <v>3.286</v>
      </c>
    </row>
    <row r="30" spans="2:5" x14ac:dyDescent="0.3">
      <c r="B30" s="135" t="s">
        <v>141</v>
      </c>
      <c r="C30" s="103">
        <v>0.92700000000000005</v>
      </c>
      <c r="D30" s="103">
        <v>1.1319999999999999</v>
      </c>
      <c r="E30" s="136">
        <v>3.306</v>
      </c>
    </row>
    <row r="31" spans="2:5" x14ac:dyDescent="0.3">
      <c r="B31" s="135" t="s">
        <v>142</v>
      </c>
      <c r="C31" s="103">
        <v>0.93300000000000005</v>
      </c>
      <c r="D31" s="103">
        <v>1.139</v>
      </c>
      <c r="E31" s="136">
        <v>3.3260000000000001</v>
      </c>
    </row>
    <row r="32" spans="2:5" x14ac:dyDescent="0.3">
      <c r="B32" s="135" t="s">
        <v>143</v>
      </c>
      <c r="C32" s="103">
        <v>0.93899999999999995</v>
      </c>
      <c r="D32" s="103">
        <v>1.1459999999999999</v>
      </c>
      <c r="E32" s="136">
        <v>3.3460000000000001</v>
      </c>
    </row>
    <row r="33" spans="2:5" x14ac:dyDescent="0.3">
      <c r="B33" s="137" t="s">
        <v>144</v>
      </c>
      <c r="C33" s="138">
        <f>AVERAGE(C21:C32)</f>
        <v>0.90974999999999995</v>
      </c>
      <c r="D33" s="138">
        <f t="shared" ref="D33:E33" si="0">AVERAGE(D21:D32)</f>
        <v>1.1043333333333332</v>
      </c>
      <c r="E33" s="139">
        <f t="shared" si="0"/>
        <v>3.2136666666666671</v>
      </c>
    </row>
    <row r="34" spans="2:5" x14ac:dyDescent="0.3">
      <c r="B34" s="102" t="s">
        <v>145</v>
      </c>
    </row>
  </sheetData>
  <mergeCells count="7">
    <mergeCell ref="B2:E2"/>
    <mergeCell ref="B7:E7"/>
    <mergeCell ref="B19:E19"/>
    <mergeCell ref="B13:E13"/>
    <mergeCell ref="D14:E14"/>
    <mergeCell ref="D15:E15"/>
    <mergeCell ref="D16:E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4</vt:i4>
      </vt:variant>
    </vt:vector>
  </HeadingPairs>
  <TitlesOfParts>
    <vt:vector size="13" baseType="lpstr">
      <vt:lpstr>Costos y Beneficios</vt:lpstr>
      <vt:lpstr>CRE-20-001-I_ DACG</vt:lpstr>
      <vt:lpstr>CRE-20-001-F_ DACGS</vt:lpstr>
      <vt:lpstr>CRE-20-002-I_ DACG</vt:lpstr>
      <vt:lpstr>CRE-20-002-F</vt:lpstr>
      <vt:lpstr>CRE-20-009A_CRE-20-008-E</vt:lpstr>
      <vt:lpstr>Acciones Regulatorias_COM</vt:lpstr>
      <vt:lpstr>Acciones Regulatorias_DOM</vt:lpstr>
      <vt:lpstr>Referencias</vt:lpstr>
      <vt:lpstr>'CRE-20-001-F_ DACGS'!Área_de_impresión</vt:lpstr>
      <vt:lpstr>'CRE-20-001-I_ DACG'!Área_de_impresión</vt:lpstr>
      <vt:lpstr>'CRE-20-002-F'!Área_de_impresión</vt:lpstr>
      <vt:lpstr>'CRE-20-002-I_ DACG'!Área_de_impresión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Regulación de Petrolíferos</dc:creator>
  <cp:keywords/>
  <dc:description/>
  <cp:lastModifiedBy>Petrolíferos</cp:lastModifiedBy>
  <cp:revision/>
  <dcterms:created xsi:type="dcterms:W3CDTF">2021-12-15T19:09:25Z</dcterms:created>
  <dcterms:modified xsi:type="dcterms:W3CDTF">2022-07-26T05:01:23Z</dcterms:modified>
  <cp:category/>
  <cp:contentStatus/>
</cp:coreProperties>
</file>